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17535" activeTab="4"/>
  </bookViews>
  <sheets>
    <sheet name="64Matches" sheetId="1" r:id="rId1"/>
    <sheet name="Print (2)" sheetId="2" state="hidden" r:id="rId2"/>
    <sheet name="Process Timeline" sheetId="3" r:id="rId3"/>
    <sheet name="WeeklyView" sheetId="4" r:id="rId4"/>
    <sheet name="Scores" sheetId="5" r:id="rId5"/>
    <sheet name="TournamentRank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'Print (2)'!$C$1:$G$65</definedName>
    <definedName name="_km1">#REF!</definedName>
    <definedName name="Alphabet">'Scores'!$B$200:$B$455</definedName>
    <definedName name="Data">'Scores'!$H$94:$AB$112</definedName>
    <definedName name="km1">#REF!</definedName>
    <definedName name="L10参照範囲">'[1]集計'!$A$1:$E$213</definedName>
    <definedName name="L12CNO0180">'[2]ALL 4～9'!#REF!</definedName>
    <definedName name="L12CNO0190">'[2]ALL 4～9'!#REF!</definedName>
    <definedName name="L12SRCV0010">'[2]ALL 4～9'!#REF!</definedName>
    <definedName name="L12SRCV0020">'[2]ALL 4～9'!#REF!</definedName>
    <definedName name="L12SRCV0030">'[2]ALL 4～9'!#REF!</definedName>
    <definedName name="L12SRCV0040">'[2]ALL 4～9'!#REF!</definedName>
    <definedName name="L12SRCV0050">'[2]ALL 4～9'!#REF!</definedName>
    <definedName name="L12SRCV0060">'[2]ALL 4～9'!#REF!</definedName>
    <definedName name="L12SRCV0080">'[2]ALL 4～9'!#REF!</definedName>
    <definedName name="L12SRCV0180">'[2]ALL 4～9'!#REF!</definedName>
    <definedName name="L12参照範囲">'[3]集計'!$A$1:$E$216</definedName>
    <definedName name="_xlnm.Print_Area" localSheetId="0">'64Matches'!$C$19:$F$45</definedName>
    <definedName name="_xlnm.Print_Area" localSheetId="1">'Print (2)'!$C$1:$H$65</definedName>
    <definedName name="_xlnm.Print_Area" localSheetId="2">'Process Timeline'!$D$2:$BL$9</definedName>
    <definedName name="_xlnm.Print_Area" localSheetId="4">'Scores'!$M$27:$S$67</definedName>
    <definedName name="_xlnm.Print_Area" localSheetId="3">'WeeklyView'!$IK$6:$IV$69</definedName>
    <definedName name="異動区分">#REF!</definedName>
    <definedName name="資格コード">#REF!</definedName>
    <definedName name="事業所コード">#REF!</definedName>
    <definedName name="本給">#REF!</definedName>
  </definedNames>
  <calcPr fullCalcOnLoad="1"/>
</workbook>
</file>

<file path=xl/comments3.xml><?xml version="1.0" encoding="utf-8"?>
<comments xmlns="http://schemas.openxmlformats.org/spreadsheetml/2006/main">
  <authors>
    <author>栃木研究所</author>
  </authors>
  <commentList>
    <comment ref="F1" authorId="0">
      <text>
        <r>
          <rPr>
            <sz val="9"/>
            <rFont val="ＭＳ Ｐゴシック"/>
            <family val="3"/>
          </rPr>
          <t xml:space="preserve">Ken Matsuoka:
Enter date eg. 2002/10/1
</t>
        </r>
      </text>
    </comment>
  </commentList>
</comments>
</file>

<file path=xl/comments4.xml><?xml version="1.0" encoding="utf-8"?>
<comments xmlns="http://schemas.openxmlformats.org/spreadsheetml/2006/main">
  <authors>
    <author>栃木研究所</author>
  </authors>
  <commentList>
    <comment ref="K1" authorId="0">
      <text>
        <r>
          <rPr>
            <sz val="9"/>
            <rFont val="ＭＳ Ｐゴシック"/>
            <family val="3"/>
          </rPr>
          <t xml:space="preserve">Ken Matsuoka:
Enter date eg. 2002/10/1
</t>
        </r>
      </text>
    </comment>
  </commentList>
</comments>
</file>

<file path=xl/comments5.xml><?xml version="1.0" encoding="utf-8"?>
<comments xmlns="http://schemas.openxmlformats.org/spreadsheetml/2006/main">
  <authors>
    <author>Matsuoka</author>
  </authors>
  <commentList>
    <comment ref="O38" authorId="0">
      <text>
        <r>
          <rPr>
            <b/>
            <sz val="9"/>
            <rFont val="ＭＳ Ｐゴシック"/>
            <family val="3"/>
          </rPr>
          <t>Ken Matsuoka:</t>
        </r>
        <r>
          <rPr>
            <sz val="9"/>
            <rFont val="ＭＳ Ｐゴシック"/>
            <family val="3"/>
          </rPr>
          <t xml:space="preserve">
Enter country</t>
        </r>
      </text>
    </comment>
    <comment ref="R38" authorId="0">
      <text>
        <r>
          <rPr>
            <b/>
            <sz val="9"/>
            <rFont val="ＭＳ Ｐゴシック"/>
            <family val="3"/>
          </rPr>
          <t>Ken Matsuoka:</t>
        </r>
        <r>
          <rPr>
            <sz val="9"/>
            <rFont val="ＭＳ Ｐゴシック"/>
            <family val="3"/>
          </rPr>
          <t xml:space="preserve">
Enter country</t>
        </r>
      </text>
    </comment>
    <comment ref="P38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Enter score</t>
        </r>
      </text>
    </comment>
    <comment ref="Q38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Enter score</t>
        </r>
      </text>
    </comment>
    <comment ref="D16" authorId="0">
      <text>
        <r>
          <rPr>
            <b/>
            <sz val="9"/>
            <rFont val="ＭＳ Ｐゴシック"/>
            <family val="3"/>
          </rPr>
          <t xml:space="preserve">Ken Matsuoka:
</t>
        </r>
        <r>
          <rPr>
            <sz val="9"/>
            <rFont val="ＭＳ Ｐゴシック"/>
            <family val="3"/>
          </rPr>
          <t xml:space="preserve">Enter score eg. 2-0
</t>
        </r>
      </text>
    </comment>
    <comment ref="Q57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1 with PK</t>
        </r>
      </text>
    </comment>
  </commentList>
</comments>
</file>

<file path=xl/sharedStrings.xml><?xml version="1.0" encoding="utf-8"?>
<sst xmlns="http://schemas.openxmlformats.org/spreadsheetml/2006/main" count="1381" uniqueCount="679">
  <si>
    <t>Date</t>
  </si>
  <si>
    <t>Time</t>
  </si>
  <si>
    <t>Teams</t>
  </si>
  <si>
    <t>Venue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</si>
  <si>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</si>
  <si>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</si>
  <si>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</si>
  <si>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</si>
  <si>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</si>
  <si>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</si>
  <si>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</si>
  <si>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</si>
  <si>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</si>
  <si>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</si>
  <si>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</si>
  <si>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Disclaimer kenmzoka</t>
  </si>
  <si>
    <t>Ken's Home Radio</t>
  </si>
  <si>
    <t>Excel Calendar</t>
  </si>
  <si>
    <t>Date</t>
  </si>
  <si>
    <t>Time</t>
  </si>
  <si>
    <t>Teams</t>
  </si>
  <si>
    <t>Venue</t>
  </si>
  <si>
    <t>Start</t>
  </si>
  <si>
    <t>Finish</t>
  </si>
  <si>
    <t>Nights</t>
  </si>
  <si>
    <t>January</t>
  </si>
  <si>
    <t>A</t>
  </si>
  <si>
    <t>B</t>
  </si>
  <si>
    <t>C</t>
  </si>
  <si>
    <t>D</t>
  </si>
  <si>
    <t>E</t>
  </si>
  <si>
    <t>F</t>
  </si>
  <si>
    <t>G</t>
  </si>
  <si>
    <t>H</t>
  </si>
  <si>
    <t>R of 16</t>
  </si>
  <si>
    <t>Quarter Finals</t>
  </si>
  <si>
    <t>Semi Finals</t>
  </si>
  <si>
    <t>3rd Place</t>
  </si>
  <si>
    <t>Final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</si>
  <si>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</si>
  <si>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</si>
  <si>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</si>
  <si>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</si>
  <si>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</si>
  <si>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</si>
  <si>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</si>
  <si>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</si>
  <si>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Round of 16</t>
  </si>
  <si>
    <t>Third Place</t>
  </si>
  <si>
    <t>2nd B</t>
  </si>
  <si>
    <t>2nd A</t>
  </si>
  <si>
    <t>2nd H</t>
  </si>
  <si>
    <t>2nd G</t>
  </si>
  <si>
    <t>Quaterfinals</t>
  </si>
  <si>
    <t>Semifinals</t>
  </si>
  <si>
    <t>1st 58</t>
  </si>
  <si>
    <t>1st 59</t>
  </si>
  <si>
    <t>1st 57</t>
  </si>
  <si>
    <t>2nd61: 2nd62</t>
  </si>
  <si>
    <t>2nd 61</t>
  </si>
  <si>
    <t>2nd 62</t>
  </si>
  <si>
    <t>1st61: 1st62</t>
  </si>
  <si>
    <t>1st 61</t>
  </si>
  <si>
    <t>1st 62</t>
  </si>
  <si>
    <t>Mexico</t>
  </si>
  <si>
    <t>*</t>
  </si>
  <si>
    <t>Argentina</t>
  </si>
  <si>
    <t>Australia</t>
  </si>
  <si>
    <t>C</t>
  </si>
  <si>
    <t>D</t>
  </si>
  <si>
    <t>E</t>
  </si>
  <si>
    <t>F</t>
  </si>
  <si>
    <t>Ireland</t>
  </si>
  <si>
    <t>Romania</t>
  </si>
  <si>
    <t>Japan</t>
  </si>
  <si>
    <t xml:space="preserve"> Namibia</t>
  </si>
  <si>
    <t>USA</t>
  </si>
  <si>
    <t>Costa Rica</t>
  </si>
  <si>
    <t>Ghana</t>
  </si>
  <si>
    <t>Italy</t>
  </si>
  <si>
    <t>Portugal</t>
  </si>
  <si>
    <t>Excel Calendar</t>
  </si>
  <si>
    <t>Group A</t>
  </si>
  <si>
    <t>France</t>
  </si>
  <si>
    <t>Uruguay</t>
  </si>
  <si>
    <t>Won</t>
  </si>
  <si>
    <t>Lost</t>
  </si>
  <si>
    <t>Draw</t>
  </si>
  <si>
    <t>Points</t>
  </si>
  <si>
    <t>Goals won</t>
  </si>
  <si>
    <t>Goals lost</t>
  </si>
  <si>
    <t>Difference</t>
  </si>
  <si>
    <t>Point Rank</t>
  </si>
  <si>
    <t>Final Rank</t>
  </si>
  <si>
    <t>*</t>
  </si>
  <si>
    <t>2-1</t>
  </si>
  <si>
    <t>Group B</t>
  </si>
  <si>
    <t>Group C</t>
  </si>
  <si>
    <t>Group D</t>
  </si>
  <si>
    <t>Group E</t>
  </si>
  <si>
    <t>Group F</t>
  </si>
  <si>
    <t>Group G</t>
  </si>
  <si>
    <t>Group H</t>
  </si>
  <si>
    <t>I</t>
  </si>
  <si>
    <t>J</t>
  </si>
  <si>
    <t>K</t>
  </si>
  <si>
    <t>L</t>
  </si>
  <si>
    <t>M</t>
  </si>
  <si>
    <t>A</t>
  </si>
  <si>
    <t>B</t>
  </si>
  <si>
    <t>C</t>
  </si>
  <si>
    <t>D</t>
  </si>
  <si>
    <t>E</t>
  </si>
  <si>
    <t>F</t>
  </si>
  <si>
    <t>G</t>
  </si>
  <si>
    <t>H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</si>
  <si>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</si>
  <si>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</si>
  <si>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</si>
  <si>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</si>
  <si>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</si>
  <si>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</si>
  <si>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</si>
  <si>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</si>
  <si>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</si>
  <si>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</si>
  <si>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</si>
  <si>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</si>
  <si>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</si>
  <si>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</si>
  <si>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</si>
  <si>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</si>
  <si>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</si>
  <si>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</si>
  <si>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</si>
  <si>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</si>
  <si>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</si>
  <si>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</si>
  <si>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</si>
  <si>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</si>
  <si>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</si>
  <si>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</si>
  <si>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</si>
  <si>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</si>
  <si>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</si>
  <si>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</si>
  <si>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</si>
  <si>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</si>
  <si>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</si>
  <si>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</si>
  <si>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</si>
  <si>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</si>
  <si>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</si>
  <si>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</si>
  <si>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</si>
  <si>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</si>
  <si>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</si>
  <si>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</si>
  <si>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</si>
  <si>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</si>
  <si>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</si>
  <si>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</si>
  <si>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</si>
  <si>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</si>
  <si>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</si>
  <si>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</si>
  <si>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</si>
  <si>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</si>
  <si>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</si>
  <si>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</si>
  <si>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</si>
  <si>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</si>
  <si>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</si>
  <si>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</si>
  <si>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</si>
  <si>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</si>
  <si>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</si>
  <si>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</si>
  <si>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</si>
  <si>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</si>
  <si>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</si>
  <si>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</si>
  <si>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</si>
  <si>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</si>
  <si>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</si>
  <si>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</si>
  <si>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</si>
  <si>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</si>
  <si>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</si>
  <si>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</si>
  <si>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</si>
  <si>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</si>
  <si>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</si>
  <si>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</si>
  <si>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</si>
  <si>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</si>
  <si>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</si>
  <si>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</si>
  <si>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</si>
  <si>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</si>
  <si>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</si>
  <si>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</si>
  <si>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</si>
  <si>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</si>
  <si>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</si>
  <si>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</si>
  <si>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</si>
  <si>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</si>
  <si>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</si>
  <si>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</si>
  <si>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</si>
  <si>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</si>
  <si>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</si>
  <si>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</si>
  <si>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</si>
  <si>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</si>
  <si>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</si>
  <si>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</si>
  <si>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</si>
  <si>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</si>
  <si>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</si>
  <si>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</si>
  <si>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</si>
  <si>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</si>
  <si>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</si>
  <si>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</si>
  <si>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</si>
  <si>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</si>
  <si>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</si>
  <si>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</si>
  <si>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</si>
  <si>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</si>
  <si>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</si>
  <si>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</si>
  <si>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</si>
  <si>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</si>
  <si>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</si>
  <si>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</si>
  <si>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</si>
  <si>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</si>
  <si>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</si>
  <si>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</si>
  <si>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</si>
  <si>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</si>
  <si>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</si>
  <si>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</si>
  <si>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</si>
  <si>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</si>
  <si>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</si>
  <si>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</si>
  <si>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</si>
  <si>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</si>
  <si>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</si>
  <si>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</si>
  <si>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</si>
  <si>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</si>
  <si>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</si>
  <si>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</si>
  <si>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</si>
  <si>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</si>
  <si>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</si>
  <si>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</si>
  <si>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</si>
  <si>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</si>
  <si>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</si>
  <si>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</si>
  <si>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</si>
  <si>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</si>
  <si>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</si>
  <si>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</si>
  <si>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</si>
  <si>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</si>
  <si>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</si>
  <si>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</si>
  <si>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</si>
  <si>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</si>
  <si>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</si>
  <si>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</si>
  <si>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</si>
  <si>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</si>
  <si>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</si>
  <si>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</si>
  <si>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</si>
  <si>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</si>
  <si>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</si>
  <si>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</si>
  <si>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</si>
  <si>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</si>
  <si>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</si>
  <si>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</si>
  <si>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</si>
  <si>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</si>
  <si>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</si>
  <si>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</si>
  <si>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</si>
  <si>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</si>
  <si>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</si>
  <si>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</si>
  <si>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</si>
  <si>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</si>
  <si>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</si>
  <si>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</si>
  <si>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</si>
  <si>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</si>
  <si>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</si>
  <si>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</si>
  <si>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</si>
  <si>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</si>
  <si>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</si>
  <si>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</si>
  <si>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</si>
  <si>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</si>
  <si>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</si>
  <si>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</si>
  <si>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</si>
  <si>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</si>
  <si>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</si>
  <si>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</si>
  <si>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</si>
  <si>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</si>
  <si>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</si>
  <si>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</si>
  <si>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</si>
  <si>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</si>
  <si>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</si>
  <si>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</si>
  <si>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</si>
  <si>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</si>
  <si>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</si>
  <si>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</si>
  <si>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</si>
  <si>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</si>
  <si>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</si>
  <si>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</si>
  <si>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</si>
  <si>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</si>
  <si>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</si>
  <si>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</t>
  </si>
  <si>
    <t>IB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</si>
  <si>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</si>
  <si>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</si>
  <si>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</si>
  <si>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</si>
  <si>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</si>
  <si>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</si>
  <si>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</si>
  <si>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</si>
  <si>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</si>
  <si>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</si>
  <si>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</si>
  <si>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</si>
  <si>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</si>
  <si>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</si>
  <si>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</si>
  <si>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</si>
  <si>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</si>
  <si>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</si>
  <si>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</si>
  <si>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</si>
  <si>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Brazil vs Croatia</t>
  </si>
  <si>
    <t>Germany</t>
  </si>
  <si>
    <t>Ecuador</t>
  </si>
  <si>
    <t>England</t>
  </si>
  <si>
    <t>Netherlands</t>
  </si>
  <si>
    <t>Iran</t>
  </si>
  <si>
    <t>Brazil</t>
  </si>
  <si>
    <t>Croatia</t>
  </si>
  <si>
    <t>France</t>
  </si>
  <si>
    <t>Switzerland</t>
  </si>
  <si>
    <t>Spain</t>
  </si>
  <si>
    <t>Winner A vs Runner-up B</t>
  </si>
  <si>
    <t>Winner C vs Runner-up D</t>
  </si>
  <si>
    <t>Winner B vs Runner-up A</t>
  </si>
  <si>
    <t>WD vs Runner-up C</t>
  </si>
  <si>
    <t>WE vs Runner-up F</t>
  </si>
  <si>
    <t>WG vs Runner-up H</t>
  </si>
  <si>
    <t>WF vs Runner-up E</t>
  </si>
  <si>
    <t>WH vs Runner-up G</t>
  </si>
  <si>
    <t>1st A</t>
  </si>
  <si>
    <t>1st C</t>
  </si>
  <si>
    <t>2nd D</t>
  </si>
  <si>
    <t>1st B</t>
  </si>
  <si>
    <t>1st D</t>
  </si>
  <si>
    <t>2nd C</t>
  </si>
  <si>
    <t>1st E</t>
  </si>
  <si>
    <t>2nd F</t>
  </si>
  <si>
    <t>1st G</t>
  </si>
  <si>
    <t>1st F</t>
  </si>
  <si>
    <t>2nd E</t>
  </si>
  <si>
    <t>1st H</t>
  </si>
  <si>
    <t>W49:W50</t>
  </si>
  <si>
    <t>W53:W54</t>
  </si>
  <si>
    <t>W51:W52</t>
  </si>
  <si>
    <t>W55:W56</t>
  </si>
  <si>
    <t>W57:W58</t>
  </si>
  <si>
    <t>W59:W60</t>
  </si>
  <si>
    <t>1st 49</t>
  </si>
  <si>
    <t>1st 50</t>
  </si>
  <si>
    <t>1st 53</t>
  </si>
  <si>
    <t>1st 54</t>
  </si>
  <si>
    <t>1st 51</t>
  </si>
  <si>
    <t>1st 52</t>
  </si>
  <si>
    <t>1st 55</t>
  </si>
  <si>
    <t>1st 56</t>
  </si>
  <si>
    <t>Brazil vs Croatia</t>
  </si>
  <si>
    <t>Sao Paulo</t>
  </si>
  <si>
    <t>Sao Paulo</t>
  </si>
  <si>
    <t>Mexico vs Cameroon</t>
  </si>
  <si>
    <t>Mexico vs Cameroon</t>
  </si>
  <si>
    <t>Natal</t>
  </si>
  <si>
    <t>Natal</t>
  </si>
  <si>
    <t>Brazil vs Mexico</t>
  </si>
  <si>
    <t>Brazil vs Mexico</t>
  </si>
  <si>
    <t>Fortaleza</t>
  </si>
  <si>
    <t>Fortaleza</t>
  </si>
  <si>
    <t>Cameroon vs Croatia</t>
  </si>
  <si>
    <t>Cameroon vs Croatia</t>
  </si>
  <si>
    <t>Manaus</t>
  </si>
  <si>
    <t>Manaus</t>
  </si>
  <si>
    <t>Cameroon vs Brazil</t>
  </si>
  <si>
    <t>Cameroon vs Brazil</t>
  </si>
  <si>
    <t>Brasilia</t>
  </si>
  <si>
    <t>Brasilia</t>
  </si>
  <si>
    <t>Croatia vs Mexico</t>
  </si>
  <si>
    <t>Croatia vs Mexico</t>
  </si>
  <si>
    <t>Recife</t>
  </si>
  <si>
    <t>Recife</t>
  </si>
  <si>
    <t>Brazil</t>
  </si>
  <si>
    <t>Croatia</t>
  </si>
  <si>
    <t>Mexico</t>
  </si>
  <si>
    <t>Cameroon</t>
  </si>
  <si>
    <t>Cameroon</t>
  </si>
  <si>
    <t>Spain</t>
  </si>
  <si>
    <t>Netherlands</t>
  </si>
  <si>
    <t>Chile</t>
  </si>
  <si>
    <t>Chile</t>
  </si>
  <si>
    <t>Australia</t>
  </si>
  <si>
    <t>Colombia</t>
  </si>
  <si>
    <t>Colombia</t>
  </si>
  <si>
    <t>Greece</t>
  </si>
  <si>
    <t>Cote divoire</t>
  </si>
  <si>
    <t>Greece</t>
  </si>
  <si>
    <t>Japan</t>
  </si>
  <si>
    <t>Uruguay</t>
  </si>
  <si>
    <t>Costa Rica</t>
  </si>
  <si>
    <t>England</t>
  </si>
  <si>
    <t>Italy</t>
  </si>
  <si>
    <t>Switzerland</t>
  </si>
  <si>
    <t>Ecuador</t>
  </si>
  <si>
    <t>Honduras</t>
  </si>
  <si>
    <t>Honduras</t>
  </si>
  <si>
    <t>Argentina</t>
  </si>
  <si>
    <t>Bosnia and
Herzegovina</t>
  </si>
  <si>
    <t>Bosnia and
Herzegovina</t>
  </si>
  <si>
    <t>Iran</t>
  </si>
  <si>
    <t>Nigeria</t>
  </si>
  <si>
    <t>Nigeria</t>
  </si>
  <si>
    <t>Germany</t>
  </si>
  <si>
    <t>Portugal</t>
  </si>
  <si>
    <t>Ghana</t>
  </si>
  <si>
    <t>USA</t>
  </si>
  <si>
    <t>Belgium</t>
  </si>
  <si>
    <t>Belgium</t>
  </si>
  <si>
    <t>Algeria</t>
  </si>
  <si>
    <t>Algeria</t>
  </si>
  <si>
    <t>Russia</t>
  </si>
  <si>
    <t>Russia</t>
  </si>
  <si>
    <t>Korea
Republic</t>
  </si>
  <si>
    <t>Korea
Republic</t>
  </si>
  <si>
    <t>Spain vs Netherlands</t>
  </si>
  <si>
    <t>Spain vs Netherlands</t>
  </si>
  <si>
    <t>Chile vs Australia</t>
  </si>
  <si>
    <t>Chile vs Australia</t>
  </si>
  <si>
    <t>Australia vs Netherlands</t>
  </si>
  <si>
    <t>Australia vs Netherlands</t>
  </si>
  <si>
    <t>Spain vs Chile</t>
  </si>
  <si>
    <t>Spain vs Chile</t>
  </si>
  <si>
    <t>Netherlands vs Chile</t>
  </si>
  <si>
    <t>Netherlands vs Chile</t>
  </si>
  <si>
    <t>Australia vs Spain</t>
  </si>
  <si>
    <t>Australia vs Spain</t>
  </si>
  <si>
    <t>Salvador</t>
  </si>
  <si>
    <t>Salvador</t>
  </si>
  <si>
    <t>Cuiaba</t>
  </si>
  <si>
    <t>Cuiaba</t>
  </si>
  <si>
    <t>Porto Alegre</t>
  </si>
  <si>
    <t>Porto Alegre</t>
  </si>
  <si>
    <t>Rio De Janeiro</t>
  </si>
  <si>
    <t>Rio De Janeiro</t>
  </si>
  <si>
    <t>Curitiba</t>
  </si>
  <si>
    <t>Curitiba</t>
  </si>
  <si>
    <t>Colombia vs Greece</t>
  </si>
  <si>
    <t>Colombia vs Greece</t>
  </si>
  <si>
    <t>Côte d'Ivoire vs Japan</t>
  </si>
  <si>
    <t>Côte d'Ivoire vs Japan</t>
  </si>
  <si>
    <t>Côte d'Ivoire</t>
  </si>
  <si>
    <t>Colombia vs Côte d'Ivoire</t>
  </si>
  <si>
    <t>Colombia vs Côte d'Ivoire</t>
  </si>
  <si>
    <t>Japan vs Greece</t>
  </si>
  <si>
    <t>Japan vs Greece</t>
  </si>
  <si>
    <t>Greece vs Côte d'Ivoire</t>
  </si>
  <si>
    <t>Greece vs Côte d'Ivoire</t>
  </si>
  <si>
    <t>Japan vs Colombia</t>
  </si>
  <si>
    <t>Japan vs Colombia</t>
  </si>
  <si>
    <t>Belo Horizonte</t>
  </si>
  <si>
    <t>Belo Horizonte</t>
  </si>
  <si>
    <t>Recife</t>
  </si>
  <si>
    <t>Natal</t>
  </si>
  <si>
    <t>Uruguay vs Costa Rica</t>
  </si>
  <si>
    <t>Uruguay vs Costa Rica</t>
  </si>
  <si>
    <t>England vs Italy</t>
  </si>
  <si>
    <t>England vs Italy</t>
  </si>
  <si>
    <t>Uruguay vs England</t>
  </si>
  <si>
    <t>Uruguay vs England</t>
  </si>
  <si>
    <t>Italy vs Costa Rica</t>
  </si>
  <si>
    <t>Italy vs Costa Rica</t>
  </si>
  <si>
    <t>Italy vs Uruguay</t>
  </si>
  <si>
    <t>Italy vs Uruguay</t>
  </si>
  <si>
    <t>Costa Rica vs England</t>
  </si>
  <si>
    <t>Costa Rica vs England</t>
  </si>
  <si>
    <t>Manaus</t>
  </si>
  <si>
    <r>
      <t>R</t>
    </r>
    <r>
      <rPr>
        <sz val="11"/>
        <rFont val="ＭＳ Ｐゴシック"/>
        <family val="3"/>
      </rPr>
      <t>ecife</t>
    </r>
  </si>
  <si>
    <r>
      <t>N</t>
    </r>
    <r>
      <rPr>
        <sz val="11"/>
        <rFont val="ＭＳ Ｐゴシック"/>
        <family val="3"/>
      </rPr>
      <t>atal</t>
    </r>
  </si>
  <si>
    <r>
      <t>B</t>
    </r>
    <r>
      <rPr>
        <sz val="11"/>
        <rFont val="ＭＳ Ｐゴシック"/>
        <family val="3"/>
      </rPr>
      <t>elo Horizonte</t>
    </r>
  </si>
  <si>
    <t>Switzerland vs Ecuador</t>
  </si>
  <si>
    <t>Switzerland vs Ecuador</t>
  </si>
  <si>
    <t>France vs Honduras</t>
  </si>
  <si>
    <t>France vs Honduras</t>
  </si>
  <si>
    <t>Switzerland vs France</t>
  </si>
  <si>
    <t>Switzerland vs France</t>
  </si>
  <si>
    <t>Honduras vs Ecuador</t>
  </si>
  <si>
    <t>Honduras vs Ecuador</t>
  </si>
  <si>
    <t>Ecuador vs France</t>
  </si>
  <si>
    <t>Ecuador vs France</t>
  </si>
  <si>
    <t>Honduras vs Switzerland</t>
  </si>
  <si>
    <t>Honduras vs Switzerland</t>
  </si>
  <si>
    <r>
      <t>B</t>
    </r>
    <r>
      <rPr>
        <sz val="11"/>
        <rFont val="ＭＳ Ｐゴシック"/>
        <family val="3"/>
      </rPr>
      <t>rasilia</t>
    </r>
  </si>
  <si>
    <r>
      <t>P</t>
    </r>
    <r>
      <rPr>
        <sz val="11"/>
        <rFont val="ＭＳ Ｐゴシック"/>
        <family val="3"/>
      </rPr>
      <t>orto Alegre</t>
    </r>
  </si>
  <si>
    <r>
      <t>S</t>
    </r>
    <r>
      <rPr>
        <sz val="11"/>
        <rFont val="ＭＳ Ｐゴシック"/>
        <family val="3"/>
      </rPr>
      <t>alvador</t>
    </r>
  </si>
  <si>
    <r>
      <t>C</t>
    </r>
    <r>
      <rPr>
        <sz val="11"/>
        <rFont val="ＭＳ Ｐゴシック"/>
        <family val="3"/>
      </rPr>
      <t>uritiba</t>
    </r>
  </si>
  <si>
    <r>
      <t>R</t>
    </r>
    <r>
      <rPr>
        <sz val="11"/>
        <rFont val="ＭＳ Ｐゴシック"/>
        <family val="3"/>
      </rPr>
      <t>io De Janeiro</t>
    </r>
  </si>
  <si>
    <r>
      <t>M</t>
    </r>
    <r>
      <rPr>
        <sz val="11"/>
        <rFont val="ＭＳ Ｐゴシック"/>
        <family val="3"/>
      </rPr>
      <t>anaus</t>
    </r>
  </si>
  <si>
    <t>Iran vs Nigeria</t>
  </si>
  <si>
    <t>Iran vs Nigeria</t>
  </si>
  <si>
    <t>Argentina vs Iran</t>
  </si>
  <si>
    <t>Argentina vs Iran</t>
  </si>
  <si>
    <t>Nigeria vs Bosnia and Herzegovina</t>
  </si>
  <si>
    <t>Nigeria vs Bosnia and Herzegovina</t>
  </si>
  <si>
    <t>Nigeria vs Argentina</t>
  </si>
  <si>
    <t>Nigeria vs Argentina</t>
  </si>
  <si>
    <t>Bosnia and Herzegovina vs Iran</t>
  </si>
  <si>
    <t>Bosnia and Herzegovina vs Iran</t>
  </si>
  <si>
    <r>
      <t>C</t>
    </r>
    <r>
      <rPr>
        <sz val="11"/>
        <rFont val="ＭＳ Ｐゴシック"/>
        <family val="3"/>
      </rPr>
      <t>uritiba</t>
    </r>
  </si>
  <si>
    <r>
      <t>B</t>
    </r>
    <r>
      <rPr>
        <sz val="11"/>
        <rFont val="ＭＳ Ｐゴシック"/>
        <family val="3"/>
      </rPr>
      <t>elo Horizonte</t>
    </r>
  </si>
  <si>
    <r>
      <t>C</t>
    </r>
    <r>
      <rPr>
        <sz val="11"/>
        <rFont val="ＭＳ Ｐゴシック"/>
        <family val="3"/>
      </rPr>
      <t>uiaba</t>
    </r>
  </si>
  <si>
    <r>
      <t>S</t>
    </r>
    <r>
      <rPr>
        <sz val="11"/>
        <rFont val="ＭＳ Ｐゴシック"/>
        <family val="3"/>
      </rPr>
      <t>alvador</t>
    </r>
  </si>
  <si>
    <t>Germany vs Portugal</t>
  </si>
  <si>
    <t>Germany vs Portugal</t>
  </si>
  <si>
    <t>Ghana vs USA</t>
  </si>
  <si>
    <t>Ghana vs USA</t>
  </si>
  <si>
    <t>Germany vs Ghana</t>
  </si>
  <si>
    <t>Germany vs Ghana</t>
  </si>
  <si>
    <t>USA vs Portugal</t>
  </si>
  <si>
    <t>USA vs Portugal</t>
  </si>
  <si>
    <t>USA vs Germany</t>
  </si>
  <si>
    <t>USA vs Germany</t>
  </si>
  <si>
    <t>Portugal vs Ghana</t>
  </si>
  <si>
    <t>Portugal vs Ghana</t>
  </si>
  <si>
    <r>
      <t>S</t>
    </r>
    <r>
      <rPr>
        <sz val="11"/>
        <rFont val="ＭＳ Ｐゴシック"/>
        <family val="3"/>
      </rPr>
      <t>alvador</t>
    </r>
  </si>
  <si>
    <r>
      <t>F</t>
    </r>
    <r>
      <rPr>
        <sz val="11"/>
        <rFont val="ＭＳ Ｐゴシック"/>
        <family val="3"/>
      </rPr>
      <t>ortaleza</t>
    </r>
  </si>
  <si>
    <t>Manaus</t>
  </si>
  <si>
    <r>
      <t>R</t>
    </r>
    <r>
      <rPr>
        <sz val="11"/>
        <rFont val="ＭＳ Ｐゴシック"/>
        <family val="3"/>
      </rPr>
      <t>ecife</t>
    </r>
  </si>
  <si>
    <t>Belgium vs Algeria</t>
  </si>
  <si>
    <t>Belgium vs Algeria</t>
  </si>
  <si>
    <t>Russia vs Korea Republic</t>
  </si>
  <si>
    <t>Russia vs Korea Republic</t>
  </si>
  <si>
    <t>Belgium vs Russia</t>
  </si>
  <si>
    <t>Belgium vs Russia</t>
  </si>
  <si>
    <t>Korea Republic vs Algeria</t>
  </si>
  <si>
    <t>Korea Republic vs Algeria</t>
  </si>
  <si>
    <t>Korea Republic vs Belgium</t>
  </si>
  <si>
    <t>Korea Republic vs Belgium</t>
  </si>
  <si>
    <t>Algeria vs Russia</t>
  </si>
  <si>
    <t>Algeria vs Russia</t>
  </si>
  <si>
    <r>
      <t>C</t>
    </r>
    <r>
      <rPr>
        <sz val="11"/>
        <rFont val="ＭＳ Ｐゴシック"/>
        <family val="3"/>
      </rPr>
      <t>uiaba</t>
    </r>
  </si>
  <si>
    <r>
      <t>S</t>
    </r>
    <r>
      <rPr>
        <sz val="11"/>
        <rFont val="ＭＳ Ｐゴシック"/>
        <family val="3"/>
      </rPr>
      <t>ao Paulo</t>
    </r>
  </si>
  <si>
    <r>
      <t>C</t>
    </r>
    <r>
      <rPr>
        <sz val="11"/>
        <rFont val="ＭＳ Ｐゴシック"/>
        <family val="3"/>
      </rPr>
      <t>uritiba</t>
    </r>
  </si>
  <si>
    <t>Belo Horizonte</t>
  </si>
  <si>
    <t>Rio De Janeiro</t>
  </si>
  <si>
    <t>Brasilia</t>
  </si>
  <si>
    <t>Porto Alegre</t>
  </si>
  <si>
    <t>Sao Paulo</t>
  </si>
  <si>
    <t>Salvador</t>
  </si>
  <si>
    <t>Belo Horizonte</t>
  </si>
  <si>
    <t>FIFA World Cup 2014</t>
  </si>
  <si>
    <t>FIFA World Cup 2014</t>
  </si>
  <si>
    <t>FIFA.com</t>
  </si>
  <si>
    <t>Excel FIFA World Cup Schedule and Score</t>
  </si>
  <si>
    <t>Brasilia</t>
  </si>
  <si>
    <t>Rio De Janeiro</t>
  </si>
  <si>
    <t>*</t>
  </si>
  <si>
    <t>Argentina vs Bosnia and 
Herzegovina</t>
  </si>
  <si>
    <t>http://excelfan.com/</t>
  </si>
  <si>
    <t>Date</t>
  </si>
  <si>
    <t>Group</t>
  </si>
  <si>
    <t>UK Time</t>
  </si>
  <si>
    <t>ED</t>
  </si>
  <si>
    <t>PD</t>
  </si>
  <si>
    <t>Japan, Korea</t>
  </si>
  <si>
    <t>Ken's Home Radio</t>
  </si>
  <si>
    <t>A</t>
  </si>
  <si>
    <t>B</t>
  </si>
  <si>
    <t>Argentina vs Bosnia and 
Herzegovina</t>
  </si>
  <si>
    <t>1st A : 2nd B</t>
  </si>
  <si>
    <t>Round of 16</t>
  </si>
  <si>
    <t>1st C : 2nd D</t>
  </si>
  <si>
    <t>1st B : 2nd A</t>
  </si>
  <si>
    <t>1st D : 2nd C</t>
  </si>
  <si>
    <t>1st E : 2nd F</t>
  </si>
  <si>
    <t>1st G : 2nd H</t>
  </si>
  <si>
    <t>1st F : 2nd E</t>
  </si>
  <si>
    <t>1st H : 2nd G</t>
  </si>
  <si>
    <t>1st 49 : 1st 50</t>
  </si>
  <si>
    <t>Quarter Finals</t>
  </si>
  <si>
    <t>1st 53 : 1st 54</t>
  </si>
  <si>
    <t>1st 51 : 1st 52</t>
  </si>
  <si>
    <t>1st 55 : 1st 56</t>
  </si>
  <si>
    <t>1st 57 : 1st 58</t>
  </si>
  <si>
    <t>Semi Finals</t>
  </si>
  <si>
    <t>1st 59 : 1st 60</t>
  </si>
  <si>
    <t>2nd 61 : 2nd 62</t>
  </si>
  <si>
    <t>Third Place</t>
  </si>
  <si>
    <t>1st 61 : 1st 62</t>
  </si>
  <si>
    <t>Final</t>
  </si>
  <si>
    <t>Group</t>
  </si>
  <si>
    <t>UK Time</t>
  </si>
  <si>
    <t>ED</t>
  </si>
  <si>
    <t>PD</t>
  </si>
  <si>
    <t>Japan, Korea</t>
  </si>
  <si>
    <t>Ken's Home Radio</t>
  </si>
  <si>
    <t>C</t>
  </si>
  <si>
    <t>C</t>
  </si>
  <si>
    <t>D</t>
  </si>
  <si>
    <t>E</t>
  </si>
  <si>
    <t>E</t>
  </si>
  <si>
    <t>G</t>
  </si>
  <si>
    <t>A</t>
  </si>
  <si>
    <t>C</t>
  </si>
  <si>
    <t>F</t>
  </si>
  <si>
    <t>H</t>
  </si>
  <si>
    <t>B</t>
  </si>
  <si>
    <t>F</t>
  </si>
  <si>
    <t>F</t>
  </si>
  <si>
    <t>Semi Finals</t>
  </si>
  <si>
    <t>Third Place</t>
  </si>
  <si>
    <t>3-1</t>
  </si>
  <si>
    <t>1-0</t>
  </si>
  <si>
    <t>1-5</t>
  </si>
  <si>
    <t>3-0</t>
  </si>
  <si>
    <t>1-3</t>
  </si>
  <si>
    <t>1-2</t>
  </si>
  <si>
    <t>4-0</t>
  </si>
  <si>
    <t>0-0</t>
  </si>
  <si>
    <t>2-0</t>
  </si>
  <si>
    <t>1-1</t>
  </si>
  <si>
    <t>0-2</t>
  </si>
  <si>
    <t>2-1</t>
  </si>
  <si>
    <t>2-5</t>
  </si>
  <si>
    <t>2-2</t>
  </si>
  <si>
    <t>0-1</t>
  </si>
  <si>
    <t>4-2</t>
  </si>
  <si>
    <t>4-1</t>
  </si>
  <si>
    <t>1-3</t>
  </si>
  <si>
    <t>2-1</t>
  </si>
  <si>
    <t>3-2</t>
  </si>
  <si>
    <t>3-2</t>
  </si>
  <si>
    <t>on penalty kikcs after 1-1</t>
  </si>
  <si>
    <t>on penalty kikcs after 0-0</t>
  </si>
  <si>
    <r>
      <t>1st 5</t>
    </r>
    <r>
      <rPr>
        <sz val="11"/>
        <color indexed="8"/>
        <rFont val="ＭＳ Ｐゴシック"/>
        <family val="3"/>
      </rPr>
      <t>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</si>
</sst>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"/>
    <numFmt numFmtId="177" formatCode="ddd\ mmm\ d"/>
    <numFmt numFmtId="178" formatCode="ddd"/>
    <numFmt numFmtId="179" formatCode="\ d\ dddd"/>
    <numFmt numFmtId="180" formatCode="dddd\ \ d"/>
    <numFmt numFmtId="181" formatCode="mmmm"/>
    <numFmt numFmtId="182" formatCode="d\ \ dddd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0"/>
      <color indexed="56"/>
      <name val="ＭＳ Ｐゴシック"/>
      <family val="3"/>
    </font>
    <font>
      <sz val="11"/>
      <color indexed="56"/>
      <name val="ＭＳ Ｐゴシック"/>
      <family val="3"/>
    </font>
    <font>
      <sz val="1"/>
      <color indexed="9"/>
      <name val="ＭＳ Ｐゴシック"/>
      <family val="3"/>
    </font>
    <font>
      <sz val="11"/>
      <color indexed="9"/>
      <name val="ＭＳ Ｐゴシック"/>
      <family val="3"/>
    </font>
    <font>
      <sz val="8"/>
      <name val="Times New Roman"/>
      <family val="1"/>
    </font>
    <font>
      <b/>
      <u val="single"/>
      <sz val="10"/>
      <name val="Arial"/>
      <family val="2"/>
    </font>
    <font>
      <sz val="8"/>
      <name val="ＭＳ Ｐゴシック"/>
      <family val="3"/>
    </font>
    <font>
      <b/>
      <sz val="9"/>
      <name val="Arial"/>
      <family val="2"/>
    </font>
    <font>
      <sz val="10"/>
      <name val="ＭＳ Ｐゴシック"/>
      <family val="3"/>
    </font>
    <font>
      <sz val="11"/>
      <name val="Times New Roman"/>
      <family val="1"/>
    </font>
    <font>
      <sz val="9"/>
      <name val="Arial"/>
      <family val="2"/>
    </font>
    <font>
      <sz val="9"/>
      <color indexed="18"/>
      <name val="Arial"/>
      <family val="2"/>
    </font>
    <font>
      <b/>
      <sz val="10"/>
      <name val="Arial"/>
      <family val="2"/>
    </font>
    <font>
      <sz val="6"/>
      <color indexed="9"/>
      <name val="ＭＳ Ｐゴシック"/>
      <family val="3"/>
    </font>
    <font>
      <b/>
      <sz val="12"/>
      <name val="Times New Roman"/>
      <family val="1"/>
    </font>
    <font>
      <b/>
      <sz val="1"/>
      <name val="Times New Roman"/>
      <family val="1"/>
    </font>
    <font>
      <sz val="9"/>
      <name val="Times New Roman"/>
      <family val="1"/>
    </font>
    <font>
      <sz val="1"/>
      <name val="ＭＳ Ｐゴシック"/>
      <family val="3"/>
    </font>
    <font>
      <sz val="11"/>
      <color indexed="9"/>
      <name val="Times New Roman"/>
      <family val="1"/>
    </font>
    <font>
      <b/>
      <sz val="1"/>
      <color indexed="9"/>
      <name val="Times New Roman"/>
      <family val="1"/>
    </font>
    <font>
      <sz val="1"/>
      <color indexed="9"/>
      <name val="Times New Roman"/>
      <family val="1"/>
    </font>
    <font>
      <sz val="11"/>
      <color indexed="14"/>
      <name val="ＭＳ Ｐゴシック"/>
      <family val="3"/>
    </font>
    <font>
      <b/>
      <u val="single"/>
      <sz val="9"/>
      <color indexed="12"/>
      <name val="Arial"/>
      <family val="2"/>
    </font>
    <font>
      <sz val="11"/>
      <color indexed="12"/>
      <name val="Times New Roman"/>
      <family val="1"/>
    </font>
    <font>
      <sz val="9"/>
      <color indexed="8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9"/>
      <color indexed="31"/>
      <name val="Arial"/>
      <family val="2"/>
    </font>
    <font>
      <u val="single"/>
      <sz val="9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63">
      <alignment/>
      <protection/>
    </xf>
    <xf numFmtId="0" fontId="2" fillId="0" borderId="0" xfId="43" applyAlignment="1" applyProtection="1">
      <alignment/>
      <protection hidden="1"/>
    </xf>
    <xf numFmtId="14" fontId="6" fillId="33" borderId="0" xfId="65" applyNumberFormat="1" applyFont="1" applyFill="1" applyAlignment="1" applyProtection="1">
      <alignment horizontal="center"/>
      <protection locked="0"/>
    </xf>
    <xf numFmtId="0" fontId="7" fillId="34" borderId="0" xfId="65" applyNumberFormat="1" applyFont="1" applyFill="1" applyAlignment="1" applyProtection="1">
      <alignment horizontal="center" vertical="top"/>
      <protection hidden="1"/>
    </xf>
    <xf numFmtId="0" fontId="8" fillId="0" borderId="0" xfId="63" applyFont="1" applyProtection="1">
      <alignment/>
      <protection hidden="1"/>
    </xf>
    <xf numFmtId="0" fontId="9" fillId="0" borderId="0" xfId="63" applyFont="1">
      <alignment/>
      <protection/>
    </xf>
    <xf numFmtId="0" fontId="0" fillId="0" borderId="0" xfId="63" applyProtection="1">
      <alignment/>
      <protection hidden="1"/>
    </xf>
    <xf numFmtId="0" fontId="2" fillId="0" borderId="0" xfId="43" applyAlignment="1" applyProtection="1">
      <alignment/>
      <protection/>
    </xf>
    <xf numFmtId="0" fontId="0" fillId="0" borderId="10" xfId="63" applyBorder="1">
      <alignment/>
      <protection/>
    </xf>
    <xf numFmtId="0" fontId="0" fillId="0" borderId="10" xfId="63" applyBorder="1" applyProtection="1">
      <alignment/>
      <protection hidden="1"/>
    </xf>
    <xf numFmtId="176" fontId="10" fillId="0" borderId="10" xfId="63" applyNumberFormat="1" applyFont="1" applyBorder="1" applyAlignment="1" applyProtection="1">
      <alignment horizontal="center" vertical="center"/>
      <protection hidden="1"/>
    </xf>
    <xf numFmtId="176" fontId="10" fillId="0" borderId="10" xfId="63" applyNumberFormat="1" applyFont="1" applyFill="1" applyBorder="1" applyAlignment="1" applyProtection="1">
      <alignment horizontal="center" vertical="center"/>
      <protection hidden="1"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/>
      <protection locked="0"/>
    </xf>
    <xf numFmtId="178" fontId="10" fillId="0" borderId="10" xfId="63" applyNumberFormat="1" applyFont="1" applyBorder="1" applyAlignment="1" applyProtection="1">
      <alignment horizontal="center" vertical="center"/>
      <protection hidden="1"/>
    </xf>
    <xf numFmtId="178" fontId="10" fillId="0" borderId="10" xfId="63" applyNumberFormat="1" applyFont="1" applyFill="1" applyBorder="1" applyAlignment="1" applyProtection="1">
      <alignment horizontal="center" vertical="center"/>
      <protection hidden="1"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wrapText="1"/>
    </xf>
    <xf numFmtId="14" fontId="14" fillId="0" borderId="10" xfId="64" applyNumberFormat="1" applyFont="1" applyBorder="1" applyAlignment="1" applyProtection="1">
      <alignment horizontal="center" vertical="center"/>
      <protection hidden="1" locked="0"/>
    </xf>
    <xf numFmtId="0" fontId="12" fillId="0" borderId="10" xfId="63" applyNumberFormat="1" applyFont="1" applyBorder="1" applyProtection="1">
      <alignment/>
      <protection hidden="1"/>
    </xf>
    <xf numFmtId="0" fontId="15" fillId="0" borderId="10" xfId="63" applyFont="1" applyBorder="1" applyAlignment="1" applyProtection="1">
      <alignment horizontal="center"/>
      <protection hidden="1"/>
    </xf>
    <xf numFmtId="0" fontId="16" fillId="36" borderId="0" xfId="0" applyFont="1" applyFill="1" applyAlignment="1">
      <alignment wrapText="1"/>
    </xf>
    <xf numFmtId="177" fontId="16" fillId="36" borderId="10" xfId="0" applyNumberFormat="1" applyFont="1" applyFill="1" applyBorder="1" applyAlignment="1" applyProtection="1">
      <alignment wrapText="1"/>
      <protection hidden="1" locked="0"/>
    </xf>
    <xf numFmtId="20" fontId="16" fillId="36" borderId="10" xfId="0" applyNumberFormat="1" applyFont="1" applyFill="1" applyBorder="1" applyAlignment="1" applyProtection="1">
      <alignment wrapText="1"/>
      <protection hidden="1"/>
    </xf>
    <xf numFmtId="0" fontId="17" fillId="36" borderId="10" xfId="0" applyFont="1" applyFill="1" applyBorder="1" applyAlignment="1" applyProtection="1">
      <alignment wrapText="1"/>
      <protection hidden="1"/>
    </xf>
    <xf numFmtId="14" fontId="14" fillId="0" borderId="10" xfId="64" applyNumberFormat="1" applyFont="1" applyBorder="1" applyAlignment="1" applyProtection="1">
      <alignment horizontal="center" vertical="center"/>
      <protection hidden="1"/>
    </xf>
    <xf numFmtId="0" fontId="12" fillId="0" borderId="12" xfId="63" applyNumberFormat="1" applyFont="1" applyBorder="1" applyProtection="1">
      <alignment/>
      <protection hidden="1"/>
    </xf>
    <xf numFmtId="0" fontId="18" fillId="0" borderId="10" xfId="63" applyFont="1" applyBorder="1" applyAlignment="1" applyProtection="1">
      <alignment horizontal="center" vertical="center" wrapText="1"/>
      <protection hidden="1"/>
    </xf>
    <xf numFmtId="0" fontId="16" fillId="36" borderId="10" xfId="0" applyFont="1" applyFill="1" applyBorder="1" applyAlignment="1" applyProtection="1">
      <alignment wrapText="1"/>
      <protection hidden="1"/>
    </xf>
    <xf numFmtId="0" fontId="18" fillId="0" borderId="12" xfId="63" applyFont="1" applyBorder="1" applyAlignment="1" applyProtection="1">
      <alignment horizontal="center" vertical="center" wrapText="1"/>
      <protection hidden="1" locked="0"/>
    </xf>
    <xf numFmtId="0" fontId="18" fillId="0" borderId="10" xfId="63" applyFont="1" applyBorder="1" applyAlignment="1" applyProtection="1">
      <alignment horizontal="center" vertical="center" wrapText="1"/>
      <protection hidden="1" locked="0"/>
    </xf>
    <xf numFmtId="181" fontId="19" fillId="0" borderId="0" xfId="63" applyNumberFormat="1" applyFont="1" applyProtection="1">
      <alignment/>
      <protection hidden="1"/>
    </xf>
    <xf numFmtId="181" fontId="19" fillId="0" borderId="0" xfId="63" applyNumberFormat="1" applyFont="1">
      <alignment/>
      <protection/>
    </xf>
    <xf numFmtId="0" fontId="0" fillId="0" borderId="0" xfId="63" applyBorder="1" applyProtection="1">
      <alignment/>
      <protection hidden="1"/>
    </xf>
    <xf numFmtId="0" fontId="12" fillId="0" borderId="13" xfId="63" applyFont="1" applyBorder="1" applyAlignment="1" applyProtection="1">
      <alignment horizontal="center"/>
      <protection hidden="1"/>
    </xf>
    <xf numFmtId="0" fontId="12" fillId="0" borderId="0" xfId="63" applyFont="1" applyBorder="1" applyAlignment="1" applyProtection="1">
      <alignment horizontal="center"/>
      <protection hidden="1"/>
    </xf>
    <xf numFmtId="0" fontId="11" fillId="0" borderId="10" xfId="63" applyFont="1" applyBorder="1" applyAlignment="1" applyProtection="1">
      <alignment horizontal="center" vertical="center" wrapText="1"/>
      <protection hidden="1"/>
    </xf>
    <xf numFmtId="0" fontId="11" fillId="0" borderId="11" xfId="63" applyFont="1" applyBorder="1" applyAlignment="1" applyProtection="1">
      <alignment horizontal="center" vertical="center" wrapText="1"/>
      <protection hidden="1"/>
    </xf>
    <xf numFmtId="0" fontId="12" fillId="0" borderId="10" xfId="63" applyFont="1" applyBorder="1" applyAlignment="1" applyProtection="1">
      <alignment horizontal="center"/>
      <protection hidden="1"/>
    </xf>
    <xf numFmtId="0" fontId="9" fillId="0" borderId="0" xfId="63" applyFont="1" applyProtection="1">
      <alignment/>
      <protection hidden="1"/>
    </xf>
    <xf numFmtId="182" fontId="20" fillId="0" borderId="14" xfId="64" applyNumberFormat="1" applyFont="1" applyBorder="1" applyAlignment="1" applyProtection="1">
      <alignment horizontal="left" vertical="top"/>
      <protection hidden="1"/>
    </xf>
    <xf numFmtId="180" fontId="20" fillId="0" borderId="14" xfId="64" applyNumberFormat="1" applyFont="1" applyBorder="1" applyAlignment="1" applyProtection="1">
      <alignment horizontal="right" vertical="top"/>
      <protection hidden="1"/>
    </xf>
    <xf numFmtId="180" fontId="21" fillId="0" borderId="0" xfId="64" applyNumberFormat="1" applyFont="1" applyBorder="1" applyAlignment="1" applyProtection="1">
      <alignment horizontal="right" vertical="top"/>
      <protection hidden="1"/>
    </xf>
    <xf numFmtId="0" fontId="22" fillId="0" borderId="14" xfId="63" applyFont="1" applyBorder="1" applyAlignment="1" applyProtection="1">
      <alignment horizontal="center" vertical="top" wrapText="1"/>
      <protection hidden="1"/>
    </xf>
    <xf numFmtId="0" fontId="23" fillId="0" borderId="0" xfId="63" applyFont="1" applyProtection="1">
      <alignment/>
      <protection hidden="1"/>
    </xf>
    <xf numFmtId="177" fontId="16" fillId="36" borderId="10" xfId="0" applyNumberFormat="1" applyFont="1" applyFill="1" applyBorder="1" applyAlignment="1" applyProtection="1">
      <alignment wrapText="1"/>
      <protection hidden="1"/>
    </xf>
    <xf numFmtId="0" fontId="24" fillId="0" borderId="10" xfId="63" applyFont="1" applyBorder="1" applyAlignment="1" applyProtection="1">
      <alignment horizontal="center"/>
      <protection hidden="1"/>
    </xf>
    <xf numFmtId="182" fontId="20" fillId="0" borderId="15" xfId="64" applyNumberFormat="1" applyFont="1" applyBorder="1" applyAlignment="1" applyProtection="1">
      <alignment horizontal="left" vertical="top"/>
      <protection hidden="1"/>
    </xf>
    <xf numFmtId="180" fontId="20" fillId="0" borderId="15" xfId="64" applyNumberFormat="1" applyFont="1" applyBorder="1" applyAlignment="1" applyProtection="1">
      <alignment horizontal="right" vertical="top"/>
      <protection hidden="1"/>
    </xf>
    <xf numFmtId="180" fontId="25" fillId="0" borderId="0" xfId="64" applyNumberFormat="1" applyFont="1" applyBorder="1" applyAlignment="1" applyProtection="1">
      <alignment horizontal="right" vertical="top"/>
      <protection hidden="1"/>
    </xf>
    <xf numFmtId="177" fontId="16" fillId="36" borderId="16" xfId="0" applyNumberFormat="1" applyFont="1" applyFill="1" applyBorder="1" applyAlignment="1" applyProtection="1">
      <alignment wrapText="1"/>
      <protection hidden="1"/>
    </xf>
    <xf numFmtId="20" fontId="16" fillId="36" borderId="16" xfId="0" applyNumberFormat="1" applyFont="1" applyFill="1" applyBorder="1" applyAlignment="1" applyProtection="1">
      <alignment wrapText="1"/>
      <protection hidden="1"/>
    </xf>
    <xf numFmtId="0" fontId="17" fillId="36" borderId="16" xfId="0" applyFont="1" applyFill="1" applyBorder="1" applyAlignment="1" applyProtection="1">
      <alignment wrapText="1"/>
      <protection hidden="1"/>
    </xf>
    <xf numFmtId="14" fontId="14" fillId="0" borderId="16" xfId="64" applyNumberFormat="1" applyFont="1" applyBorder="1" applyAlignment="1" applyProtection="1">
      <alignment horizontal="center" vertical="center"/>
      <protection hidden="1"/>
    </xf>
    <xf numFmtId="0" fontId="26" fillId="0" borderId="0" xfId="63" applyFont="1" applyBorder="1" applyAlignment="1" applyProtection="1">
      <alignment horizontal="center" vertical="top" wrapText="1"/>
      <protection hidden="1"/>
    </xf>
    <xf numFmtId="0" fontId="22" fillId="0" borderId="12" xfId="63" applyFont="1" applyBorder="1" applyAlignment="1" applyProtection="1">
      <alignment horizontal="center" vertical="top" wrapText="1"/>
      <protection hidden="1"/>
    </xf>
    <xf numFmtId="179" fontId="20" fillId="0" borderId="0" xfId="63" applyNumberFormat="1" applyFont="1" applyBorder="1" applyAlignment="1" applyProtection="1">
      <alignment horizontal="left"/>
      <protection hidden="1"/>
    </xf>
    <xf numFmtId="0" fontId="26" fillId="0" borderId="17" xfId="63" applyNumberFormat="1" applyFont="1" applyBorder="1" applyAlignment="1" applyProtection="1">
      <alignment horizontal="center" vertical="top" wrapText="1"/>
      <protection hidden="1"/>
    </xf>
    <xf numFmtId="0" fontId="22" fillId="0" borderId="0" xfId="63" applyFont="1" applyBorder="1" applyAlignment="1" applyProtection="1">
      <alignment horizontal="center" vertical="top" wrapText="1"/>
      <protection hidden="1"/>
    </xf>
    <xf numFmtId="0" fontId="8" fillId="0" borderId="17" xfId="63" applyNumberFormat="1" applyFont="1" applyBorder="1" applyProtection="1">
      <alignment/>
      <protection hidden="1"/>
    </xf>
    <xf numFmtId="0" fontId="12" fillId="0" borderId="0" xfId="63" applyNumberFormat="1" applyFont="1" applyBorder="1" applyProtection="1">
      <alignment/>
      <protection hidden="1"/>
    </xf>
    <xf numFmtId="0" fontId="12" fillId="0" borderId="18" xfId="63" applyNumberFormat="1" applyFont="1" applyBorder="1" applyProtection="1">
      <alignment/>
      <protection hidden="1"/>
    </xf>
    <xf numFmtId="0" fontId="0" fillId="0" borderId="0" xfId="63" applyBorder="1">
      <alignment/>
      <protection/>
    </xf>
    <xf numFmtId="0" fontId="16" fillId="36" borderId="16" xfId="0" applyFont="1" applyFill="1" applyBorder="1" applyAlignment="1" applyProtection="1">
      <alignment wrapText="1"/>
      <protection hidden="1"/>
    </xf>
    <xf numFmtId="177" fontId="16" fillId="36" borderId="12" xfId="0" applyNumberFormat="1" applyFont="1" applyFill="1" applyBorder="1" applyAlignment="1" applyProtection="1">
      <alignment wrapText="1"/>
      <protection hidden="1"/>
    </xf>
    <xf numFmtId="0" fontId="18" fillId="0" borderId="14" xfId="63" applyFont="1" applyBorder="1" applyAlignment="1" applyProtection="1">
      <alignment horizontal="center" vertical="center" wrapText="1"/>
      <protection hidden="1"/>
    </xf>
    <xf numFmtId="14" fontId="14" fillId="0" borderId="15" xfId="64" applyNumberFormat="1" applyFont="1" applyBorder="1" applyAlignment="1" applyProtection="1">
      <alignment horizontal="center" vertical="center"/>
      <protection hidden="1"/>
    </xf>
    <xf numFmtId="0" fontId="12" fillId="0" borderId="15" xfId="63" applyNumberFormat="1" applyFont="1" applyBorder="1" applyProtection="1">
      <alignment/>
      <protection hidden="1"/>
    </xf>
    <xf numFmtId="0" fontId="15" fillId="0" borderId="15" xfId="63" applyFont="1" applyBorder="1" applyAlignment="1" applyProtection="1">
      <alignment horizontal="center"/>
      <protection hidden="1"/>
    </xf>
    <xf numFmtId="0" fontId="18" fillId="0" borderId="0" xfId="63" applyFont="1" applyBorder="1" applyAlignment="1" applyProtection="1">
      <alignment horizontal="center" vertical="center" wrapText="1"/>
      <protection hidden="1"/>
    </xf>
    <xf numFmtId="14" fontId="14" fillId="0" borderId="0" xfId="64" applyNumberFormat="1" applyFont="1" applyBorder="1" applyAlignment="1" applyProtection="1">
      <alignment horizontal="center" vertical="center"/>
      <protection hidden="1"/>
    </xf>
    <xf numFmtId="0" fontId="15" fillId="0" borderId="0" xfId="63" applyFont="1" applyBorder="1" applyAlignment="1" applyProtection="1">
      <alignment horizontal="center"/>
      <protection hidden="1"/>
    </xf>
    <xf numFmtId="0" fontId="18" fillId="0" borderId="0" xfId="63" applyFont="1" applyBorder="1" applyAlignment="1" applyProtection="1">
      <alignment horizontal="center" vertical="center" wrapText="1"/>
      <protection hidden="1" locked="0"/>
    </xf>
    <xf numFmtId="14" fontId="14" fillId="0" borderId="0" xfId="64" applyNumberFormat="1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/>
    </xf>
    <xf numFmtId="0" fontId="9" fillId="0" borderId="0" xfId="63" applyFont="1" applyBorder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8" fillId="35" borderId="0" xfId="43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/>
      <protection hidden="1"/>
    </xf>
    <xf numFmtId="0" fontId="13" fillId="35" borderId="13" xfId="0" applyFont="1" applyFill="1" applyBorder="1" applyAlignment="1" applyProtection="1">
      <alignment/>
      <protection hidden="1"/>
    </xf>
    <xf numFmtId="0" fontId="13" fillId="35" borderId="13" xfId="0" applyFont="1" applyFill="1" applyBorder="1" applyAlignment="1" applyProtection="1">
      <alignment wrapText="1"/>
      <protection hidden="1"/>
    </xf>
    <xf numFmtId="0" fontId="13" fillId="35" borderId="19" xfId="0" applyFont="1" applyFill="1" applyBorder="1" applyAlignment="1" applyProtection="1">
      <alignment wrapText="1"/>
      <protection hidden="1"/>
    </xf>
    <xf numFmtId="0" fontId="0" fillId="36" borderId="0" xfId="0" applyFill="1" applyAlignment="1" applyProtection="1">
      <alignment/>
      <protection hidden="1"/>
    </xf>
    <xf numFmtId="0" fontId="16" fillId="36" borderId="0" xfId="0" applyFont="1" applyFill="1" applyAlignment="1" applyProtection="1">
      <alignment wrapText="1"/>
      <protection hidden="1"/>
    </xf>
    <xf numFmtId="177" fontId="16" fillId="36" borderId="0" xfId="0" applyNumberFormat="1" applyFont="1" applyFill="1" applyAlignment="1" applyProtection="1">
      <alignment wrapText="1"/>
      <protection hidden="1"/>
    </xf>
    <xf numFmtId="20" fontId="16" fillId="36" borderId="0" xfId="0" applyNumberFormat="1" applyFont="1" applyFill="1" applyAlignment="1" applyProtection="1">
      <alignment wrapText="1"/>
      <protection hidden="1"/>
    </xf>
    <xf numFmtId="0" fontId="17" fillId="36" borderId="0" xfId="0" applyFont="1" applyFill="1" applyAlignment="1" applyProtection="1">
      <alignment wrapText="1"/>
      <protection hidden="1"/>
    </xf>
    <xf numFmtId="0" fontId="2" fillId="36" borderId="0" xfId="43" applyFill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30" fillId="36" borderId="10" xfId="0" applyFont="1" applyFill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horizontal="center" vertical="center"/>
      <protection hidden="1" locked="0"/>
    </xf>
    <xf numFmtId="49" fontId="1" fillId="0" borderId="10" xfId="0" applyNumberFormat="1" applyFont="1" applyBorder="1" applyAlignment="1" applyProtection="1">
      <alignment/>
      <protection hidden="1"/>
    </xf>
    <xf numFmtId="49" fontId="30" fillId="36" borderId="10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" fontId="16" fillId="36" borderId="0" xfId="0" applyNumberFormat="1" applyFont="1" applyFill="1" applyAlignment="1" applyProtection="1">
      <alignment wrapText="1"/>
      <protection hidden="1"/>
    </xf>
    <xf numFmtId="0" fontId="0" fillId="0" borderId="13" xfId="0" applyBorder="1" applyAlignment="1" applyProtection="1">
      <alignment/>
      <protection hidden="1"/>
    </xf>
    <xf numFmtId="0" fontId="16" fillId="36" borderId="10" xfId="0" applyNumberFormat="1" applyFont="1" applyFill="1" applyBorder="1" applyAlignment="1" applyProtection="1">
      <alignment horizontal="center" wrapText="1"/>
      <protection hidden="1" locked="0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0" fontId="33" fillId="33" borderId="0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NumberFormat="1" applyAlignment="1" applyProtection="1">
      <alignment horizontal="left" vertical="center"/>
      <protection hidden="1"/>
    </xf>
    <xf numFmtId="49" fontId="0" fillId="33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 locked="0"/>
    </xf>
    <xf numFmtId="0" fontId="14" fillId="0" borderId="0" xfId="62" applyFont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center"/>
      <protection locked="0"/>
    </xf>
    <xf numFmtId="0" fontId="14" fillId="0" borderId="0" xfId="62" applyFont="1" applyAlignment="1" applyProtection="1">
      <alignment/>
      <protection locked="0"/>
    </xf>
    <xf numFmtId="0" fontId="16" fillId="37" borderId="0" xfId="0" applyFont="1" applyFill="1" applyAlignment="1" applyProtection="1">
      <alignment wrapText="1"/>
      <protection hidden="1"/>
    </xf>
    <xf numFmtId="177" fontId="16" fillId="37" borderId="0" xfId="0" applyNumberFormat="1" applyFont="1" applyFill="1" applyAlignment="1" applyProtection="1">
      <alignment wrapText="1"/>
      <protection hidden="1"/>
    </xf>
    <xf numFmtId="20" fontId="16" fillId="37" borderId="0" xfId="0" applyNumberFormat="1" applyFont="1" applyFill="1" applyAlignment="1" applyProtection="1">
      <alignment wrapText="1"/>
      <protection hidden="1"/>
    </xf>
    <xf numFmtId="0" fontId="16" fillId="36" borderId="10" xfId="0" applyFont="1" applyFill="1" applyBorder="1" applyAlignment="1" applyProtection="1">
      <alignment wrapText="1"/>
      <protection hidden="1" locked="0"/>
    </xf>
    <xf numFmtId="0" fontId="16" fillId="36" borderId="16" xfId="0" applyFont="1" applyFill="1" applyBorder="1" applyAlignment="1" applyProtection="1">
      <alignment wrapText="1"/>
      <protection hidden="1" locked="0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0" fillId="0" borderId="10" xfId="0" applyNumberFormat="1" applyBorder="1" applyAlignment="1" applyProtection="1">
      <alignment horizontal="center" vertical="center"/>
      <protection hidden="1" locked="0"/>
    </xf>
    <xf numFmtId="0" fontId="71" fillId="0" borderId="0" xfId="0" applyFont="1" applyAlignment="1" applyProtection="1">
      <alignment/>
      <protection hidden="1"/>
    </xf>
    <xf numFmtId="49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/>
      <protection hidden="1"/>
    </xf>
    <xf numFmtId="0" fontId="35" fillId="35" borderId="22" xfId="0" applyFont="1" applyFill="1" applyBorder="1" applyAlignment="1" applyProtection="1">
      <alignment horizontal="center"/>
      <protection hidden="1"/>
    </xf>
    <xf numFmtId="0" fontId="13" fillId="35" borderId="11" xfId="0" applyFont="1" applyFill="1" applyBorder="1" applyAlignment="1" applyProtection="1">
      <alignment horizontal="center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/>
      <protection hidden="1"/>
    </xf>
    <xf numFmtId="0" fontId="31" fillId="0" borderId="21" xfId="0" applyFont="1" applyBorder="1" applyAlignment="1">
      <alignment/>
    </xf>
    <xf numFmtId="178" fontId="16" fillId="36" borderId="10" xfId="0" applyNumberFormat="1" applyFont="1" applyFill="1" applyBorder="1" applyAlignment="1" applyProtection="1">
      <alignment horizontal="center" vertical="center" wrapText="1"/>
      <protection hidden="1"/>
    </xf>
    <xf numFmtId="176" fontId="16" fillId="36" borderId="10" xfId="0" applyNumberFormat="1" applyFont="1" applyFill="1" applyBorder="1" applyAlignment="1" applyProtection="1">
      <alignment horizontal="center" vertical="center" wrapText="1"/>
      <protection hidden="1" locked="0"/>
    </xf>
    <xf numFmtId="20" fontId="16" fillId="36" borderId="10" xfId="0" applyNumberFormat="1" applyFont="1" applyFill="1" applyBorder="1" applyAlignment="1" applyProtection="1">
      <alignment horizontal="center" wrapText="1"/>
      <protection locked="0"/>
    </xf>
    <xf numFmtId="0" fontId="17" fillId="36" borderId="10" xfId="0" applyFont="1" applyFill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" fontId="16" fillId="36" borderId="10" xfId="0" applyNumberFormat="1" applyFont="1" applyFill="1" applyBorder="1" applyAlignment="1" applyProtection="1">
      <alignment horizontal="center" wrapText="1"/>
      <protection hidden="1"/>
    </xf>
    <xf numFmtId="178" fontId="16" fillId="36" borderId="23" xfId="0" applyNumberFormat="1" applyFont="1" applyFill="1" applyBorder="1" applyAlignment="1" applyProtection="1">
      <alignment horizontal="center" vertical="center" wrapText="1"/>
      <protection hidden="1"/>
    </xf>
    <xf numFmtId="176" fontId="16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20" fontId="16" fillId="36" borderId="23" xfId="0" applyNumberFormat="1" applyFont="1" applyFill="1" applyBorder="1" applyAlignment="1" applyProtection="1">
      <alignment horizontal="center" wrapText="1"/>
      <protection hidden="1"/>
    </xf>
    <xf numFmtId="0" fontId="17" fillId="36" borderId="23" xfId="0" applyFont="1" applyFill="1" applyBorder="1" applyAlignment="1" applyProtection="1">
      <alignment wrapText="1"/>
      <protection locked="0"/>
    </xf>
    <xf numFmtId="0" fontId="31" fillId="0" borderId="0" xfId="0" applyFont="1" applyAlignment="1">
      <alignment/>
    </xf>
    <xf numFmtId="178" fontId="16" fillId="36" borderId="12" xfId="0" applyNumberFormat="1" applyFont="1" applyFill="1" applyBorder="1" applyAlignment="1" applyProtection="1">
      <alignment horizontal="center" vertical="center" wrapText="1"/>
      <protection hidden="1"/>
    </xf>
    <xf numFmtId="176" fontId="16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20" fontId="16" fillId="36" borderId="12" xfId="0" applyNumberFormat="1" applyFont="1" applyFill="1" applyBorder="1" applyAlignment="1" applyProtection="1">
      <alignment horizontal="center" vertical="center" wrapText="1"/>
      <protection hidden="1"/>
    </xf>
    <xf numFmtId="20" fontId="16" fillId="36" borderId="10" xfId="0" applyNumberFormat="1" applyFont="1" applyFill="1" applyBorder="1" applyAlignment="1" applyProtection="1">
      <alignment horizontal="center" vertical="center" wrapText="1"/>
      <protection hidden="1"/>
    </xf>
    <xf numFmtId="20" fontId="16" fillId="36" borderId="23" xfId="0" applyNumberFormat="1" applyFont="1" applyFill="1" applyBorder="1" applyAlignment="1" applyProtection="1">
      <alignment horizontal="center" vertical="center" wrapText="1"/>
      <protection hidden="1"/>
    </xf>
    <xf numFmtId="178" fontId="16" fillId="36" borderId="24" xfId="0" applyNumberFormat="1" applyFont="1" applyFill="1" applyBorder="1" applyAlignment="1" applyProtection="1">
      <alignment horizontal="center" vertical="center" wrapText="1"/>
      <protection hidden="1"/>
    </xf>
    <xf numFmtId="176" fontId="16" fillId="36" borderId="24" xfId="0" applyNumberFormat="1" applyFont="1" applyFill="1" applyBorder="1" applyAlignment="1" applyProtection="1">
      <alignment horizontal="center" vertical="center" wrapText="1"/>
      <protection hidden="1" locked="0"/>
    </xf>
    <xf numFmtId="20" fontId="16" fillId="36" borderId="24" xfId="0" applyNumberFormat="1" applyFont="1" applyFill="1" applyBorder="1" applyAlignment="1" applyProtection="1">
      <alignment horizontal="center" vertical="center" wrapText="1"/>
      <protection hidden="1"/>
    </xf>
    <xf numFmtId="178" fontId="16" fillId="36" borderId="25" xfId="0" applyNumberFormat="1" applyFont="1" applyFill="1" applyBorder="1" applyAlignment="1" applyProtection="1">
      <alignment horizontal="center" vertical="center" wrapText="1"/>
      <protection hidden="1"/>
    </xf>
    <xf numFmtId="176" fontId="16" fillId="36" borderId="25" xfId="0" applyNumberFormat="1" applyFont="1" applyFill="1" applyBorder="1" applyAlignment="1" applyProtection="1">
      <alignment horizontal="center" vertical="center" wrapText="1"/>
      <protection hidden="1" locked="0"/>
    </xf>
    <xf numFmtId="20" fontId="16" fillId="36" borderId="25" xfId="0" applyNumberFormat="1" applyFont="1" applyFill="1" applyBorder="1" applyAlignment="1" applyProtection="1">
      <alignment horizontal="center" vertical="center" wrapText="1"/>
      <protection hidden="1"/>
    </xf>
    <xf numFmtId="178" fontId="16" fillId="36" borderId="26" xfId="0" applyNumberFormat="1" applyFont="1" applyFill="1" applyBorder="1" applyAlignment="1" applyProtection="1">
      <alignment horizontal="center" vertical="center" wrapText="1"/>
      <protection hidden="1"/>
    </xf>
    <xf numFmtId="176" fontId="16" fillId="36" borderId="26" xfId="0" applyNumberFormat="1" applyFont="1" applyFill="1" applyBorder="1" applyAlignment="1" applyProtection="1">
      <alignment horizontal="center" vertical="center" wrapText="1"/>
      <protection hidden="1" locked="0"/>
    </xf>
    <xf numFmtId="20" fontId="16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3" fillId="35" borderId="10" xfId="0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wrapText="1"/>
      <protection locked="0"/>
    </xf>
    <xf numFmtId="0" fontId="35" fillId="35" borderId="22" xfId="0" applyFont="1" applyFill="1" applyBorder="1" applyAlignment="1" applyProtection="1">
      <alignment horizontal="center"/>
      <protection locked="0"/>
    </xf>
    <xf numFmtId="0" fontId="13" fillId="35" borderId="11" xfId="0" applyFont="1" applyFill="1" applyBorder="1" applyAlignment="1" applyProtection="1">
      <alignment horizontal="center"/>
      <protection locked="0"/>
    </xf>
    <xf numFmtId="0" fontId="13" fillId="35" borderId="10" xfId="0" applyFont="1" applyFill="1" applyBorder="1" applyAlignment="1" applyProtection="1">
      <alignment horizontal="center" wrapText="1"/>
      <protection locked="0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178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176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78" fontId="16" fillId="36" borderId="23" xfId="0" applyNumberFormat="1" applyFont="1" applyFill="1" applyBorder="1" applyAlignment="1" applyProtection="1">
      <alignment horizontal="center" vertical="center" wrapText="1"/>
      <protection locked="0"/>
    </xf>
    <xf numFmtId="176" fontId="16" fillId="36" borderId="23" xfId="0" applyNumberFormat="1" applyFont="1" applyFill="1" applyBorder="1" applyAlignment="1" applyProtection="1">
      <alignment horizontal="center" vertical="center" wrapText="1"/>
      <protection locked="0"/>
    </xf>
    <xf numFmtId="20" fontId="16" fillId="36" borderId="23" xfId="0" applyNumberFormat="1" applyFont="1" applyFill="1" applyBorder="1" applyAlignment="1" applyProtection="1">
      <alignment horizontal="center" wrapTex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178" fontId="16" fillId="36" borderId="12" xfId="0" applyNumberFormat="1" applyFont="1" applyFill="1" applyBorder="1" applyAlignment="1" applyProtection="1">
      <alignment horizontal="center" vertical="center" wrapText="1"/>
      <protection locked="0"/>
    </xf>
    <xf numFmtId="176" fontId="16" fillId="36" borderId="12" xfId="0" applyNumberFormat="1" applyFont="1" applyFill="1" applyBorder="1" applyAlignment="1" applyProtection="1">
      <alignment horizontal="center" vertical="center" wrapText="1"/>
      <protection locked="0"/>
    </xf>
    <xf numFmtId="20" fontId="16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12" xfId="0" applyFont="1" applyFill="1" applyBorder="1" applyAlignment="1" applyProtection="1">
      <alignment vertical="center"/>
      <protection locked="0"/>
    </xf>
    <xf numFmtId="20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20" fontId="16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23" xfId="0" applyFont="1" applyFill="1" applyBorder="1" applyAlignment="1" applyProtection="1">
      <alignment vertical="center"/>
      <protection locked="0"/>
    </xf>
    <xf numFmtId="0" fontId="17" fillId="36" borderId="10" xfId="0" applyFont="1" applyFill="1" applyBorder="1" applyAlignment="1" applyProtection="1">
      <alignment vertical="center"/>
      <protection locked="0"/>
    </xf>
    <xf numFmtId="178" fontId="16" fillId="36" borderId="24" xfId="0" applyNumberFormat="1" applyFont="1" applyFill="1" applyBorder="1" applyAlignment="1" applyProtection="1">
      <alignment horizontal="center" vertical="center" wrapText="1"/>
      <protection locked="0"/>
    </xf>
    <xf numFmtId="176" fontId="16" fillId="36" borderId="24" xfId="0" applyNumberFormat="1" applyFont="1" applyFill="1" applyBorder="1" applyAlignment="1" applyProtection="1">
      <alignment horizontal="center" vertical="center" wrapText="1"/>
      <protection locked="0"/>
    </xf>
    <xf numFmtId="20" fontId="16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24" xfId="0" applyFont="1" applyFill="1" applyBorder="1" applyAlignment="1" applyProtection="1">
      <alignment vertical="center"/>
      <protection locked="0"/>
    </xf>
    <xf numFmtId="178" fontId="16" fillId="36" borderId="25" xfId="0" applyNumberFormat="1" applyFont="1" applyFill="1" applyBorder="1" applyAlignment="1" applyProtection="1">
      <alignment horizontal="center" vertical="center" wrapText="1"/>
      <protection locked="0"/>
    </xf>
    <xf numFmtId="176" fontId="16" fillId="36" borderId="25" xfId="0" applyNumberFormat="1" applyFont="1" applyFill="1" applyBorder="1" applyAlignment="1" applyProtection="1">
      <alignment horizontal="center" vertical="center" wrapText="1"/>
      <protection locked="0"/>
    </xf>
    <xf numFmtId="20" fontId="16" fillId="36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25" xfId="0" applyFont="1" applyFill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178" fontId="16" fillId="36" borderId="26" xfId="0" applyNumberFormat="1" applyFont="1" applyFill="1" applyBorder="1" applyAlignment="1" applyProtection="1">
      <alignment horizontal="center" vertical="center" wrapText="1"/>
      <protection locked="0"/>
    </xf>
    <xf numFmtId="176" fontId="16" fillId="36" borderId="26" xfId="0" applyNumberFormat="1" applyFont="1" applyFill="1" applyBorder="1" applyAlignment="1" applyProtection="1">
      <alignment horizontal="center" vertical="center" wrapText="1"/>
      <protection locked="0"/>
    </xf>
    <xf numFmtId="20" fontId="16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26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7" fillId="36" borderId="16" xfId="0" applyFont="1" applyFill="1" applyBorder="1" applyAlignment="1" applyProtection="1">
      <alignment wrapText="1"/>
      <protection locked="0"/>
    </xf>
    <xf numFmtId="0" fontId="17" fillId="36" borderId="0" xfId="0" applyFont="1" applyFill="1" applyAlignment="1" applyProtection="1">
      <alignment wrapText="1"/>
      <protection locked="0"/>
    </xf>
    <xf numFmtId="0" fontId="16" fillId="36" borderId="10" xfId="0" applyFont="1" applyFill="1" applyBorder="1" applyAlignment="1" applyProtection="1">
      <alignment wrapText="1"/>
      <protection locked="0"/>
    </xf>
    <xf numFmtId="0" fontId="16" fillId="36" borderId="1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hidden="1"/>
    </xf>
    <xf numFmtId="0" fontId="2" fillId="0" borderId="0" xfId="43" applyAlignment="1" applyProtection="1">
      <alignment horizontal="center"/>
      <protection locked="0"/>
    </xf>
    <xf numFmtId="0" fontId="2" fillId="0" borderId="21" xfId="43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35" borderId="22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36" fillId="0" borderId="0" xfId="44" applyFont="1" applyAlignment="1" applyProtection="1">
      <alignment horizontal="center"/>
      <protection locked="0"/>
    </xf>
    <xf numFmtId="0" fontId="36" fillId="0" borderId="21" xfId="44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31" xfId="63" applyBorder="1" applyAlignment="1" applyProtection="1">
      <alignment horizontal="center" vertical="center"/>
      <protection hidden="1"/>
    </xf>
    <xf numFmtId="0" fontId="0" fillId="0" borderId="20" xfId="63" applyBorder="1" applyAlignment="1" applyProtection="1">
      <alignment horizontal="center" vertical="center"/>
      <protection hidden="1"/>
    </xf>
    <xf numFmtId="0" fontId="0" fillId="0" borderId="32" xfId="63" applyBorder="1" applyAlignment="1" applyProtection="1">
      <alignment horizontal="center" vertical="center"/>
      <protection hidden="1"/>
    </xf>
    <xf numFmtId="0" fontId="0" fillId="0" borderId="10" xfId="63" applyBorder="1" applyAlignment="1" applyProtection="1">
      <alignment horizontal="center" vertical="center"/>
      <protection hidden="1"/>
    </xf>
    <xf numFmtId="0" fontId="2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22" xfId="63" applyBorder="1" applyAlignment="1" applyProtection="1">
      <alignment horizontal="center" vertical="center"/>
      <protection hidden="1"/>
    </xf>
    <xf numFmtId="0" fontId="0" fillId="0" borderId="33" xfId="63" applyBorder="1" applyAlignment="1" applyProtection="1">
      <alignment horizontal="center" vertical="center"/>
      <protection hidden="1"/>
    </xf>
    <xf numFmtId="0" fontId="0" fillId="0" borderId="11" xfId="63" applyBorder="1" applyAlignment="1" applyProtection="1">
      <alignment horizontal="center" vertical="center"/>
      <protection hidden="1"/>
    </xf>
    <xf numFmtId="0" fontId="2" fillId="0" borderId="0" xfId="43" applyAlignment="1" applyProtection="1">
      <alignment horizontal="center" vertical="center"/>
      <protection/>
    </xf>
    <xf numFmtId="0" fontId="20" fillId="37" borderId="22" xfId="63" applyFont="1" applyFill="1" applyBorder="1" applyAlignment="1" applyProtection="1">
      <alignment horizontal="center"/>
      <protection hidden="1"/>
    </xf>
    <xf numFmtId="0" fontId="20" fillId="37" borderId="11" xfId="63" applyFont="1" applyFill="1" applyBorder="1" applyAlignment="1" applyProtection="1">
      <alignment horizontal="center"/>
      <protection hidden="1"/>
    </xf>
    <xf numFmtId="0" fontId="2" fillId="0" borderId="0" xfId="43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7" fontId="2" fillId="36" borderId="21" xfId="43" applyNumberForma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43" applyAlignment="1" applyProtection="1">
      <alignment/>
      <protection hidden="1"/>
    </xf>
    <xf numFmtId="0" fontId="34" fillId="35" borderId="0" xfId="43" applyFont="1" applyFill="1" applyAlignment="1" applyProtection="1">
      <alignment horizont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20020419ExcelFIFACalendar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60110ExcelMonthlyCalendarJapan" xfId="62"/>
    <cellStyle name="標準_20011009FlightWeeklyPlanner" xfId="63"/>
    <cellStyle name="標準_20011128ProcessTimeline" xfId="64"/>
    <cellStyle name="標準_9901R&amp;DsHoliday" xfId="65"/>
    <cellStyle name="Followed Hyperlink" xfId="66"/>
    <cellStyle name="良い" xfId="67"/>
  </cellStyles>
  <dxfs count="214"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color indexed="12"/>
      </font>
    </dxf>
    <dxf>
      <font>
        <b/>
        <i val="0"/>
        <color indexed="12"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51"/>
      </font>
    </dxf>
    <dxf>
      <font>
        <b/>
        <i val="0"/>
        <u val="single"/>
        <strike val="0"/>
        <color indexed="12"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b/>
        <i val="0"/>
        <color indexed="17"/>
      </font>
      <fill>
        <patternFill>
          <bgColor indexed="17"/>
        </patternFill>
      </fill>
    </dxf>
    <dxf>
      <font>
        <b/>
        <i val="0"/>
        <color indexed="53"/>
      </font>
    </dxf>
    <dxf>
      <font>
        <b/>
        <i val="0"/>
        <color indexed="2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53"/>
      </font>
    </dxf>
    <dxf>
      <font>
        <b/>
        <i val="0"/>
        <color indexed="2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53"/>
      </font>
    </dxf>
    <dxf>
      <font>
        <b/>
        <i val="0"/>
        <color indexed="2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53"/>
      </font>
    </dxf>
    <dxf>
      <font>
        <b/>
        <i val="0"/>
        <color indexed="2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53"/>
      </font>
    </dxf>
    <dxf>
      <font>
        <b/>
        <i val="0"/>
        <color indexed="2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53"/>
      </font>
    </dxf>
    <dxf>
      <font>
        <b/>
        <i val="0"/>
        <color indexed="2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</font>
    </dxf>
    <dxf>
      <font>
        <b val="0"/>
        <i/>
      </font>
    </dxf>
    <dxf>
      <font>
        <b/>
        <i val="0"/>
      </font>
      <fill>
        <patternFill>
          <bgColor indexed="53"/>
        </patternFill>
      </fill>
    </dxf>
    <dxf>
      <font>
        <b/>
        <i val="0"/>
      </font>
    </dxf>
    <dxf>
      <font>
        <b val="0"/>
        <i/>
      </font>
    </dxf>
    <dxf>
      <font>
        <b/>
        <i val="0"/>
      </font>
      <fill>
        <patternFill>
          <bgColor indexed="53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14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14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61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61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13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13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57"/>
        </patternFill>
      </fill>
    </dxf>
    <dxf>
      <font>
        <b/>
        <i val="0"/>
        <strike val="0"/>
        <color indexed="8"/>
      </font>
    </dxf>
    <dxf>
      <font>
        <b val="0"/>
        <i/>
      </font>
    </dxf>
    <dxf>
      <fill>
        <patternFill>
          <bgColor indexed="57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24"/>
        </patternFill>
      </fill>
    </dxf>
    <dxf>
      <font>
        <b/>
        <i val="0"/>
        <color indexed="8"/>
      </font>
    </dxf>
    <dxf>
      <font>
        <b val="0"/>
        <i/>
      </font>
    </dxf>
    <dxf>
      <fill>
        <patternFill>
          <bgColor indexed="24"/>
        </patternFill>
      </fill>
    </dxf>
    <dxf>
      <font>
        <b/>
        <i val="0"/>
      </font>
    </dxf>
    <dxf>
      <font>
        <b val="0"/>
        <i/>
      </font>
    </dxf>
    <dxf>
      <font>
        <b val="0"/>
        <i val="0"/>
      </font>
      <fill>
        <patternFill>
          <bgColor indexed="10"/>
        </patternFill>
      </fill>
    </dxf>
    <dxf>
      <font>
        <color indexed="53"/>
      </font>
    </dxf>
    <dxf>
      <font>
        <color indexed="20"/>
      </font>
    </dxf>
    <dxf>
      <font>
        <color indexed="17"/>
      </font>
      <fill>
        <patternFill patternType="none">
          <bgColor indexed="65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53"/>
      </font>
    </dxf>
    <dxf>
      <font>
        <color indexed="20"/>
      </font>
    </dxf>
    <dxf>
      <font>
        <color indexed="17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 val="0"/>
        <i/>
      </font>
    </dxf>
    <dxf>
      <font>
        <b/>
        <i val="0"/>
      </font>
      <fill>
        <patternFill>
          <bgColor indexed="53"/>
        </patternFill>
      </fill>
    </dxf>
    <dxf>
      <font>
        <b val="0"/>
        <i/>
      </font>
    </dxf>
    <dxf>
      <fill>
        <patternFill>
          <bgColor indexed="24"/>
        </patternFill>
      </fill>
    </dxf>
    <dxf>
      <font>
        <b val="0"/>
        <i/>
      </font>
    </dxf>
    <dxf>
      <fill>
        <patternFill>
          <bgColor indexed="14"/>
        </patternFill>
      </fill>
    </dxf>
    <dxf>
      <font>
        <b val="0"/>
        <i/>
      </font>
    </dxf>
    <dxf>
      <fill>
        <patternFill>
          <bgColor indexed="57"/>
        </patternFill>
      </fill>
    </dxf>
    <dxf>
      <font>
        <b val="0"/>
        <i/>
      </font>
    </dxf>
    <dxf>
      <fill>
        <patternFill>
          <bgColor indexed="13"/>
        </patternFill>
      </fill>
    </dxf>
    <dxf>
      <font>
        <b val="0"/>
        <i/>
      </font>
    </dxf>
    <dxf>
      <fill>
        <patternFill>
          <bgColor indexed="61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</font>
    </dxf>
    <dxf>
      <font>
        <b val="0"/>
        <i/>
      </font>
    </dxf>
    <dxf>
      <font>
        <b/>
        <i val="0"/>
      </font>
      <fill>
        <patternFill>
          <bgColor indexed="53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14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61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13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57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24"/>
        </patternFill>
      </fill>
    </dxf>
    <dxf>
      <font>
        <b/>
        <i val="0"/>
      </font>
    </dxf>
    <dxf>
      <font>
        <b val="0"/>
        <i/>
      </font>
    </dxf>
    <dxf>
      <font>
        <b val="0"/>
        <i val="0"/>
      </font>
      <fill>
        <patternFill>
          <bgColor indexed="10"/>
        </patternFill>
      </fill>
    </dxf>
    <dxf>
      <font>
        <b/>
        <i val="0"/>
      </font>
    </dxf>
    <dxf>
      <font>
        <b val="0"/>
        <i/>
      </font>
    </dxf>
    <dxf>
      <font>
        <b/>
        <i val="0"/>
      </font>
      <fill>
        <patternFill>
          <bgColor indexed="53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14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61"/>
        </patternFill>
      </fill>
    </dxf>
    <dxf>
      <font>
        <b/>
        <i val="0"/>
        <strike val="0"/>
        <color indexed="8"/>
      </font>
    </dxf>
    <dxf>
      <font>
        <b val="0"/>
        <i/>
      </font>
    </dxf>
    <dxf>
      <fill>
        <patternFill>
          <bgColor indexed="57"/>
        </patternFill>
      </fill>
    </dxf>
    <dxf>
      <font>
        <b/>
        <i val="0"/>
        <color indexed="8"/>
      </font>
    </dxf>
    <dxf>
      <font>
        <b val="0"/>
        <i/>
      </font>
    </dxf>
    <dxf>
      <fill>
        <patternFill>
          <bgColor indexed="24"/>
        </patternFill>
      </fill>
    </dxf>
    <dxf>
      <font>
        <b/>
        <i val="0"/>
      </font>
    </dxf>
    <dxf>
      <font>
        <b val="0"/>
        <i/>
      </font>
    </dxf>
    <dxf>
      <fill>
        <patternFill>
          <bgColor indexed="13"/>
        </patternFill>
      </fill>
    </dxf>
    <dxf>
      <font>
        <b/>
        <i val="0"/>
      </font>
    </dxf>
    <dxf>
      <font>
        <b val="0"/>
        <i/>
      </font>
    </dxf>
    <dxf>
      <font>
        <b val="0"/>
        <i val="0"/>
      </font>
      <fill>
        <patternFill>
          <bgColor indexed="10"/>
        </patternFill>
      </fill>
    </dxf>
    <dxf>
      <font>
        <color indexed="53"/>
      </font>
    </dxf>
    <dxf>
      <font>
        <color indexed="20"/>
      </font>
    </dxf>
    <dxf>
      <font>
        <color indexed="17"/>
      </font>
      <fill>
        <patternFill patternType="none">
          <bgColor indexed="65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 val="0"/>
        <i/>
      </font>
    </dxf>
    <dxf>
      <font>
        <b/>
        <i val="0"/>
      </font>
      <fill>
        <patternFill>
          <bgColor indexed="53"/>
        </patternFill>
      </fill>
    </dxf>
    <dxf>
      <font>
        <b val="0"/>
        <i/>
      </font>
    </dxf>
    <dxf>
      <fill>
        <patternFill>
          <bgColor indexed="24"/>
        </patternFill>
      </fill>
    </dxf>
    <dxf>
      <font>
        <b val="0"/>
        <i/>
      </font>
    </dxf>
    <dxf>
      <fill>
        <patternFill>
          <bgColor indexed="14"/>
        </patternFill>
      </fill>
    </dxf>
    <dxf>
      <font>
        <b val="0"/>
        <i/>
      </font>
    </dxf>
    <dxf>
      <fill>
        <patternFill>
          <bgColor indexed="57"/>
        </patternFill>
      </fill>
    </dxf>
    <dxf>
      <font>
        <b val="0"/>
        <i/>
      </font>
    </dxf>
    <dxf>
      <fill>
        <patternFill>
          <bgColor indexed="13"/>
        </patternFill>
      </fill>
    </dxf>
    <dxf>
      <font>
        <b val="0"/>
        <i/>
      </font>
    </dxf>
    <dxf>
      <fill>
        <patternFill>
          <bgColor indexed="61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 val="0"/>
        <i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color rgb="FF800080"/>
      </font>
      <border/>
    </dxf>
    <dxf>
      <font>
        <color rgb="FFFF6600"/>
      </font>
      <border/>
    </dxf>
    <dxf>
      <font>
        <b val="0"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  <color rgb="FF000000"/>
      </font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800080"/>
      </font>
      <border/>
    </dxf>
    <dxf>
      <font>
        <b/>
        <i val="0"/>
        <color rgb="FFFF6600"/>
      </font>
      <border/>
    </dxf>
    <dxf>
      <font>
        <b/>
        <i val="0"/>
        <color rgb="FF008000"/>
      </font>
      <fill>
        <patternFill>
          <bgColor rgb="FF008000"/>
        </patternFill>
      </fill>
      <border/>
    </dxf>
    <dxf>
      <font>
        <color rgb="FF008000"/>
      </font>
      <fill>
        <patternFill>
          <bgColor rgb="FF008000"/>
        </patternFill>
      </fill>
      <border/>
    </dxf>
    <dxf>
      <font>
        <b/>
        <i val="0"/>
        <u val="single"/>
        <strike val="0"/>
        <color rgb="FF0000FF"/>
      </font>
      <border/>
    </dxf>
    <dxf>
      <font>
        <color rgb="FFFFCC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MSOFFICE\EXCEL\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6376;&#27425;&#65434;&#65422;&#65439;&#65392;&#65412;\44&#26399;\44&#26399;7&#26376;&#2423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XLS\MN\L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DZLGK9V8\9901OAPcalendar\9807&#24046;&#36796;&#21360;&#21047;&#12450;&#12489;&#12524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HIDUKE</v>
          </cell>
          <cell r="B1" t="str">
            <v>44期　5月度</v>
          </cell>
        </row>
        <row r="2">
          <cell r="A2" t="str">
            <v>JIGYO</v>
          </cell>
          <cell r="B2" t="str">
            <v>＜ＨＧＴ＞</v>
          </cell>
        </row>
        <row r="3">
          <cell r="A3" t="str">
            <v>SUBT_J</v>
          </cell>
          <cell r="B3" t="str">
            <v>上期実績</v>
          </cell>
        </row>
        <row r="4">
          <cell r="A4" t="str">
            <v>SUBT_Y</v>
          </cell>
          <cell r="B4" t="str">
            <v>上期実行予算</v>
          </cell>
        </row>
        <row r="6">
          <cell r="A6" t="str">
            <v>A1------M</v>
          </cell>
          <cell r="B6" t="str">
            <v>受託研究料</v>
          </cell>
          <cell r="C6" t="str">
            <v> </v>
          </cell>
          <cell r="D6">
            <v>0</v>
          </cell>
          <cell r="E6">
            <v>0</v>
          </cell>
        </row>
        <row r="7">
          <cell r="A7" t="str">
            <v>A2------M</v>
          </cell>
          <cell r="B7" t="str">
            <v>費用</v>
          </cell>
          <cell r="C7" t="str">
            <v> </v>
          </cell>
          <cell r="D7">
            <v>0</v>
          </cell>
          <cell r="E7">
            <v>0</v>
          </cell>
        </row>
        <row r="8">
          <cell r="A8" t="str">
            <v>A201----M</v>
          </cell>
          <cell r="B8" t="str">
            <v>直接費</v>
          </cell>
          <cell r="C8" t="str">
            <v> </v>
          </cell>
          <cell r="D8">
            <v>0</v>
          </cell>
          <cell r="E8">
            <v>0</v>
          </cell>
        </row>
        <row r="9">
          <cell r="A9" t="str">
            <v>A20101--M</v>
          </cell>
          <cell r="B9" t="str">
            <v>材料費</v>
          </cell>
          <cell r="C9" t="str">
            <v> </v>
          </cell>
          <cell r="D9">
            <v>0</v>
          </cell>
          <cell r="E9">
            <v>0</v>
          </cell>
        </row>
        <row r="10">
          <cell r="A10" t="str">
            <v>A2010101J</v>
          </cell>
          <cell r="B10" t="str">
            <v>-</v>
          </cell>
          <cell r="C10" t="str">
            <v> </v>
          </cell>
          <cell r="D10">
            <v>1357798458</v>
          </cell>
          <cell r="E10">
            <v>3036569718</v>
          </cell>
        </row>
        <row r="11">
          <cell r="A11" t="str">
            <v>A2010101M</v>
          </cell>
          <cell r="B11" t="str">
            <v>購入部品費</v>
          </cell>
          <cell r="C11" t="str">
            <v> </v>
          </cell>
          <cell r="D11">
            <v>0</v>
          </cell>
          <cell r="E11">
            <v>0</v>
          </cell>
        </row>
        <row r="12">
          <cell r="A12" t="str">
            <v>A2010102J</v>
          </cell>
          <cell r="B12" t="str">
            <v>-</v>
          </cell>
          <cell r="C12" t="str">
            <v> </v>
          </cell>
          <cell r="D12">
            <v>32396415</v>
          </cell>
          <cell r="E12">
            <v>37022300</v>
          </cell>
        </row>
        <row r="13">
          <cell r="A13" t="str">
            <v>A2010102M</v>
          </cell>
          <cell r="B13" t="str">
            <v>委託研究費（Ｈ Gr）</v>
          </cell>
          <cell r="C13" t="str">
            <v> </v>
          </cell>
          <cell r="D13">
            <v>0</v>
          </cell>
          <cell r="E13">
            <v>0</v>
          </cell>
        </row>
        <row r="14">
          <cell r="A14" t="str">
            <v>A2010103M</v>
          </cell>
          <cell r="B14" t="str">
            <v>委託研究費（ＨＲＡ）</v>
          </cell>
          <cell r="C14" t="str">
            <v> </v>
          </cell>
          <cell r="D14">
            <v>0</v>
          </cell>
          <cell r="E14">
            <v>0</v>
          </cell>
        </row>
        <row r="15">
          <cell r="A15" t="str">
            <v>A2010104M</v>
          </cell>
          <cell r="B15" t="str">
            <v>委託研究費（ＨＲＥ－Ｇ）</v>
          </cell>
          <cell r="C15" t="str">
            <v> </v>
          </cell>
          <cell r="D15">
            <v>0</v>
          </cell>
          <cell r="E15">
            <v>0</v>
          </cell>
        </row>
        <row r="16">
          <cell r="A16" t="str">
            <v>A2010105M</v>
          </cell>
          <cell r="B16" t="str">
            <v>委託研究費（ＨＲＥ－ＵＫ）</v>
          </cell>
          <cell r="C16" t="str">
            <v> </v>
          </cell>
          <cell r="D16">
            <v>0</v>
          </cell>
          <cell r="E16">
            <v>0</v>
          </cell>
        </row>
        <row r="17">
          <cell r="A17" t="str">
            <v>A2010106J</v>
          </cell>
          <cell r="B17" t="str">
            <v>-</v>
          </cell>
          <cell r="C17" t="str">
            <v> </v>
          </cell>
          <cell r="D17">
            <v>7744826</v>
          </cell>
          <cell r="E17">
            <v>177952505</v>
          </cell>
        </row>
        <row r="18">
          <cell r="A18" t="str">
            <v>A2010106M</v>
          </cell>
          <cell r="B18" t="str">
            <v>委託研究費（他）</v>
          </cell>
          <cell r="C18" t="str">
            <v> </v>
          </cell>
          <cell r="D18">
            <v>0</v>
          </cell>
          <cell r="E18">
            <v>0</v>
          </cell>
        </row>
        <row r="19">
          <cell r="A19" t="str">
            <v>A2010107J</v>
          </cell>
          <cell r="B19" t="str">
            <v>-</v>
          </cell>
          <cell r="C19" t="str">
            <v> </v>
          </cell>
          <cell r="D19">
            <v>98993717</v>
          </cell>
          <cell r="E19">
            <v>272989537</v>
          </cell>
        </row>
        <row r="20">
          <cell r="A20" t="str">
            <v>A2010107M</v>
          </cell>
          <cell r="B20" t="str">
            <v>テスト車輌費</v>
          </cell>
          <cell r="C20" t="str">
            <v> </v>
          </cell>
          <cell r="D20">
            <v>0</v>
          </cell>
          <cell r="E20">
            <v>0</v>
          </cell>
        </row>
        <row r="21">
          <cell r="A21" t="str">
            <v>A2010108J</v>
          </cell>
          <cell r="B21" t="str">
            <v>-</v>
          </cell>
          <cell r="C21" t="str">
            <v> </v>
          </cell>
          <cell r="D21">
            <v>29368578</v>
          </cell>
          <cell r="E21">
            <v>49646626</v>
          </cell>
        </row>
        <row r="22">
          <cell r="A22" t="str">
            <v>A2010108M</v>
          </cell>
          <cell r="B22" t="str">
            <v>その他材料費</v>
          </cell>
          <cell r="C22" t="str">
            <v> </v>
          </cell>
          <cell r="D22">
            <v>0</v>
          </cell>
          <cell r="E22">
            <v>0</v>
          </cell>
        </row>
        <row r="23">
          <cell r="A23" t="str">
            <v>A2010109J</v>
          </cell>
          <cell r="B23" t="str">
            <v>_</v>
          </cell>
          <cell r="C23" t="str">
            <v> </v>
          </cell>
          <cell r="D23">
            <v>-250722944</v>
          </cell>
          <cell r="E23">
            <v>-228653744</v>
          </cell>
        </row>
        <row r="24">
          <cell r="A24" t="str">
            <v>A2010109M</v>
          </cell>
          <cell r="B24" t="str">
            <v>材料費（Ｒ）</v>
          </cell>
          <cell r="C24" t="str">
            <v> </v>
          </cell>
          <cell r="D24">
            <v>0</v>
          </cell>
          <cell r="E24">
            <v>0</v>
          </cell>
        </row>
        <row r="25">
          <cell r="A25" t="str">
            <v>A20102--M</v>
          </cell>
          <cell r="B25" t="str">
            <v>テスト関係費</v>
          </cell>
          <cell r="C25" t="str">
            <v> </v>
          </cell>
          <cell r="D25">
            <v>0</v>
          </cell>
          <cell r="E25">
            <v>0</v>
          </cell>
        </row>
        <row r="26">
          <cell r="A26" t="str">
            <v>A2010201J</v>
          </cell>
          <cell r="B26" t="str">
            <v>-</v>
          </cell>
          <cell r="C26" t="str">
            <v> </v>
          </cell>
          <cell r="D26">
            <v>208283654</v>
          </cell>
          <cell r="E26">
            <v>446964587</v>
          </cell>
        </row>
        <row r="27">
          <cell r="A27" t="str">
            <v>A2010201M</v>
          </cell>
          <cell r="B27" t="str">
            <v>国内テスト関係費</v>
          </cell>
          <cell r="C27" t="str">
            <v> </v>
          </cell>
          <cell r="D27">
            <v>0</v>
          </cell>
          <cell r="E27">
            <v>0</v>
          </cell>
        </row>
        <row r="28">
          <cell r="A28" t="str">
            <v>A2010202J</v>
          </cell>
          <cell r="B28" t="str">
            <v>-</v>
          </cell>
          <cell r="C28" t="str">
            <v> </v>
          </cell>
          <cell r="D28">
            <v>250907819</v>
          </cell>
          <cell r="E28">
            <v>387407825</v>
          </cell>
        </row>
        <row r="29">
          <cell r="A29" t="str">
            <v>A2010202M</v>
          </cell>
          <cell r="B29" t="str">
            <v>海外テスト関係費</v>
          </cell>
          <cell r="C29" t="str">
            <v> </v>
          </cell>
          <cell r="D29">
            <v>0</v>
          </cell>
          <cell r="E29">
            <v>0</v>
          </cell>
        </row>
        <row r="30">
          <cell r="A30" t="str">
            <v>A2010203J</v>
          </cell>
          <cell r="B30" t="str">
            <v>_</v>
          </cell>
          <cell r="C30" t="str">
            <v> </v>
          </cell>
          <cell r="D30">
            <v>67626399</v>
          </cell>
          <cell r="E30">
            <v>108117396</v>
          </cell>
        </row>
        <row r="31">
          <cell r="A31" t="str">
            <v>A2010203M</v>
          </cell>
          <cell r="B31" t="str">
            <v>テスト関係費（Ｒ）</v>
          </cell>
          <cell r="C31" t="str">
            <v> </v>
          </cell>
          <cell r="D31">
            <v>0</v>
          </cell>
          <cell r="E31">
            <v>0</v>
          </cell>
        </row>
        <row r="32">
          <cell r="A32" t="str">
            <v>A202----M</v>
          </cell>
          <cell r="B32" t="str">
            <v>間接費</v>
          </cell>
          <cell r="C32" t="str">
            <v> </v>
          </cell>
          <cell r="D32">
            <v>0</v>
          </cell>
          <cell r="E32">
            <v>0</v>
          </cell>
        </row>
        <row r="33">
          <cell r="A33" t="str">
            <v>A20201--M</v>
          </cell>
          <cell r="B33" t="str">
            <v>労務費</v>
          </cell>
          <cell r="C33" t="str">
            <v> </v>
          </cell>
          <cell r="D33">
            <v>0</v>
          </cell>
          <cell r="E33">
            <v>0</v>
          </cell>
        </row>
        <row r="34">
          <cell r="A34" t="str">
            <v>A2020101J</v>
          </cell>
          <cell r="B34" t="str">
            <v>-</v>
          </cell>
          <cell r="C34" t="str">
            <v> </v>
          </cell>
          <cell r="D34">
            <v>1757901187</v>
          </cell>
          <cell r="E34">
            <v>3420096651</v>
          </cell>
        </row>
        <row r="35">
          <cell r="A35" t="str">
            <v>A2020101M</v>
          </cell>
          <cell r="B35" t="str">
            <v>給料</v>
          </cell>
          <cell r="C35" t="str">
            <v> </v>
          </cell>
          <cell r="D35">
            <v>0</v>
          </cell>
          <cell r="E35">
            <v>0</v>
          </cell>
        </row>
        <row r="36">
          <cell r="A36" t="str">
            <v>A2020102J</v>
          </cell>
          <cell r="B36" t="str">
            <v>-</v>
          </cell>
          <cell r="C36" t="str">
            <v> </v>
          </cell>
          <cell r="D36">
            <v>372236852</v>
          </cell>
          <cell r="E36">
            <v>743687737</v>
          </cell>
        </row>
        <row r="37">
          <cell r="A37" t="str">
            <v>A2020102M</v>
          </cell>
          <cell r="B37" t="str">
            <v>超過勤務手当</v>
          </cell>
          <cell r="C37" t="str">
            <v> </v>
          </cell>
          <cell r="D37">
            <v>0</v>
          </cell>
          <cell r="E37">
            <v>0</v>
          </cell>
        </row>
        <row r="38">
          <cell r="A38" t="str">
            <v>A2020103J</v>
          </cell>
          <cell r="B38" t="str">
            <v>-</v>
          </cell>
          <cell r="C38" t="str">
            <v> </v>
          </cell>
          <cell r="D38">
            <v>6911784</v>
          </cell>
          <cell r="E38">
            <v>13239172</v>
          </cell>
        </row>
        <row r="39">
          <cell r="A39" t="str">
            <v>A2020103M</v>
          </cell>
          <cell r="B39" t="str">
            <v>雑給</v>
          </cell>
          <cell r="C39" t="str">
            <v> </v>
          </cell>
          <cell r="D39">
            <v>0</v>
          </cell>
          <cell r="E39">
            <v>0</v>
          </cell>
        </row>
        <row r="40">
          <cell r="A40" t="str">
            <v>A2020104J</v>
          </cell>
          <cell r="B40" t="str">
            <v>-</v>
          </cell>
          <cell r="C40" t="str">
            <v> </v>
          </cell>
          <cell r="D40">
            <v>507876796</v>
          </cell>
          <cell r="E40">
            <v>996522652</v>
          </cell>
        </row>
        <row r="41">
          <cell r="A41" t="str">
            <v>A2020104M</v>
          </cell>
          <cell r="B41" t="str">
            <v>作業応援依頼費</v>
          </cell>
          <cell r="C41" t="str">
            <v> </v>
          </cell>
          <cell r="D41">
            <v>0</v>
          </cell>
          <cell r="E41">
            <v>0</v>
          </cell>
        </row>
        <row r="42">
          <cell r="A42" t="str">
            <v>A2020105J</v>
          </cell>
          <cell r="B42" t="str">
            <v>-</v>
          </cell>
          <cell r="C42" t="str">
            <v> </v>
          </cell>
          <cell r="D42">
            <v>163997940</v>
          </cell>
          <cell r="E42">
            <v>290615139</v>
          </cell>
        </row>
        <row r="43">
          <cell r="A43" t="str">
            <v>A2020105M</v>
          </cell>
          <cell r="B43" t="str">
            <v>退職金</v>
          </cell>
          <cell r="C43" t="str">
            <v> </v>
          </cell>
          <cell r="D43">
            <v>0</v>
          </cell>
          <cell r="E43">
            <v>0</v>
          </cell>
        </row>
        <row r="44">
          <cell r="A44" t="str">
            <v>A2020106M</v>
          </cell>
          <cell r="B44" t="str">
            <v>従業員賞与</v>
          </cell>
          <cell r="C44" t="str">
            <v> </v>
          </cell>
          <cell r="D44">
            <v>0</v>
          </cell>
          <cell r="E44">
            <v>0</v>
          </cell>
        </row>
        <row r="45">
          <cell r="A45" t="str">
            <v>A2020107J</v>
          </cell>
          <cell r="B45" t="str">
            <v>-</v>
          </cell>
          <cell r="C45" t="str">
            <v> </v>
          </cell>
          <cell r="D45">
            <v>873997000</v>
          </cell>
          <cell r="E45">
            <v>1747994000</v>
          </cell>
        </row>
        <row r="46">
          <cell r="A46" t="str">
            <v>A2020107M</v>
          </cell>
          <cell r="B46" t="str">
            <v>賞与繰入額</v>
          </cell>
          <cell r="C46" t="str">
            <v> </v>
          </cell>
          <cell r="D46">
            <v>0</v>
          </cell>
          <cell r="E46">
            <v>0</v>
          </cell>
        </row>
        <row r="47">
          <cell r="A47" t="str">
            <v>A2020108J</v>
          </cell>
          <cell r="B47" t="str">
            <v>-</v>
          </cell>
          <cell r="C47" t="str">
            <v> </v>
          </cell>
          <cell r="D47">
            <v>102709782</v>
          </cell>
          <cell r="E47">
            <v>201072737</v>
          </cell>
        </row>
        <row r="48">
          <cell r="A48" t="str">
            <v>A2020108M</v>
          </cell>
          <cell r="B48" t="str">
            <v>健康保険料</v>
          </cell>
          <cell r="C48" t="str">
            <v> </v>
          </cell>
          <cell r="D48">
            <v>0</v>
          </cell>
          <cell r="E48">
            <v>0</v>
          </cell>
        </row>
        <row r="49">
          <cell r="A49" t="str">
            <v>A2020109J</v>
          </cell>
          <cell r="B49" t="str">
            <v>-</v>
          </cell>
          <cell r="C49" t="str">
            <v> </v>
          </cell>
          <cell r="D49">
            <v>422909989</v>
          </cell>
          <cell r="E49">
            <v>623703848</v>
          </cell>
        </row>
        <row r="50">
          <cell r="A50" t="str">
            <v>A2020109M</v>
          </cell>
          <cell r="B50" t="str">
            <v>厚生年金保険料</v>
          </cell>
          <cell r="C50" t="str">
            <v> </v>
          </cell>
          <cell r="D50">
            <v>0</v>
          </cell>
          <cell r="E50">
            <v>0</v>
          </cell>
        </row>
        <row r="51">
          <cell r="A51" t="str">
            <v>A2020110J</v>
          </cell>
          <cell r="B51" t="str">
            <v>-</v>
          </cell>
          <cell r="C51" t="str">
            <v> </v>
          </cell>
          <cell r="D51">
            <v>30826916</v>
          </cell>
          <cell r="E51">
            <v>70914264</v>
          </cell>
        </row>
        <row r="52">
          <cell r="A52" t="str">
            <v>A2020110M</v>
          </cell>
          <cell r="B52" t="str">
            <v>労働保険料</v>
          </cell>
          <cell r="C52" t="str">
            <v> </v>
          </cell>
          <cell r="D52">
            <v>0</v>
          </cell>
          <cell r="E52">
            <v>0</v>
          </cell>
        </row>
        <row r="53">
          <cell r="A53" t="str">
            <v>A20202--M</v>
          </cell>
          <cell r="B53" t="str">
            <v>操業費</v>
          </cell>
          <cell r="C53" t="str">
            <v> </v>
          </cell>
          <cell r="D53">
            <v>0</v>
          </cell>
          <cell r="E53">
            <v>0</v>
          </cell>
        </row>
        <row r="54">
          <cell r="A54" t="str">
            <v>A2020201J</v>
          </cell>
          <cell r="B54" t="str">
            <v>-</v>
          </cell>
          <cell r="C54" t="str">
            <v> </v>
          </cell>
          <cell r="D54">
            <v>38964458</v>
          </cell>
          <cell r="E54">
            <v>66640044</v>
          </cell>
        </row>
        <row r="55">
          <cell r="A55" t="str">
            <v>A2020201M</v>
          </cell>
          <cell r="B55" t="str">
            <v>石油製品</v>
          </cell>
          <cell r="C55" t="str">
            <v> </v>
          </cell>
          <cell r="D55">
            <v>0</v>
          </cell>
          <cell r="E55">
            <v>0</v>
          </cell>
        </row>
        <row r="56">
          <cell r="A56" t="str">
            <v>A2020202J</v>
          </cell>
          <cell r="B56" t="str">
            <v>-</v>
          </cell>
          <cell r="C56" t="str">
            <v> </v>
          </cell>
          <cell r="D56">
            <v>3912003</v>
          </cell>
          <cell r="E56">
            <v>6564100</v>
          </cell>
        </row>
        <row r="57">
          <cell r="A57" t="str">
            <v>A2020202M</v>
          </cell>
          <cell r="B57" t="str">
            <v>試作補助材料</v>
          </cell>
          <cell r="C57" t="str">
            <v> </v>
          </cell>
          <cell r="D57">
            <v>0</v>
          </cell>
          <cell r="E57">
            <v>0</v>
          </cell>
        </row>
        <row r="58">
          <cell r="A58" t="str">
            <v>A2020203J</v>
          </cell>
          <cell r="B58" t="str">
            <v>-</v>
          </cell>
          <cell r="C58" t="str">
            <v> </v>
          </cell>
          <cell r="D58">
            <v>14123528</v>
          </cell>
          <cell r="E58">
            <v>17440682</v>
          </cell>
        </row>
        <row r="59">
          <cell r="A59" t="str">
            <v>A2020203M</v>
          </cell>
          <cell r="B59" t="str">
            <v>治具</v>
          </cell>
          <cell r="C59" t="str">
            <v> </v>
          </cell>
          <cell r="D59">
            <v>0</v>
          </cell>
          <cell r="E59">
            <v>0</v>
          </cell>
        </row>
        <row r="60">
          <cell r="A60" t="str">
            <v>A2020204J</v>
          </cell>
          <cell r="B60" t="str">
            <v>-</v>
          </cell>
          <cell r="C60" t="str">
            <v> </v>
          </cell>
          <cell r="D60">
            <v>8433141</v>
          </cell>
          <cell r="E60">
            <v>14582182</v>
          </cell>
        </row>
        <row r="61">
          <cell r="A61" t="str">
            <v>A2020204M</v>
          </cell>
          <cell r="B61" t="str">
            <v>消耗工具</v>
          </cell>
          <cell r="C61" t="str">
            <v> </v>
          </cell>
          <cell r="D61">
            <v>0</v>
          </cell>
          <cell r="E61">
            <v>0</v>
          </cell>
        </row>
        <row r="62">
          <cell r="A62" t="str">
            <v>A2020205J</v>
          </cell>
          <cell r="B62" t="str">
            <v>-</v>
          </cell>
          <cell r="C62" t="str">
            <v> </v>
          </cell>
          <cell r="D62">
            <v>1613023</v>
          </cell>
          <cell r="E62">
            <v>3501828</v>
          </cell>
        </row>
        <row r="63">
          <cell r="A63" t="str">
            <v>A2020205M</v>
          </cell>
          <cell r="B63" t="str">
            <v>試験研究用器具費（レンタル・リース）</v>
          </cell>
          <cell r="C63" t="str">
            <v> </v>
          </cell>
          <cell r="D63">
            <v>0</v>
          </cell>
          <cell r="E63">
            <v>0</v>
          </cell>
        </row>
        <row r="64">
          <cell r="A64" t="str">
            <v>A2020206J</v>
          </cell>
          <cell r="B64" t="str">
            <v>-</v>
          </cell>
          <cell r="C64" t="str">
            <v> </v>
          </cell>
          <cell r="D64">
            <v>20847240</v>
          </cell>
          <cell r="E64">
            <v>31916940</v>
          </cell>
        </row>
        <row r="65">
          <cell r="A65" t="str">
            <v>A2020206M</v>
          </cell>
          <cell r="B65" t="str">
            <v>試験研究用器具費（研究器具）</v>
          </cell>
          <cell r="C65" t="str">
            <v> </v>
          </cell>
          <cell r="D65">
            <v>0</v>
          </cell>
          <cell r="E65">
            <v>0</v>
          </cell>
        </row>
        <row r="66">
          <cell r="A66" t="str">
            <v>A2020207J</v>
          </cell>
          <cell r="B66" t="str">
            <v>-</v>
          </cell>
          <cell r="C66" t="str">
            <v> </v>
          </cell>
          <cell r="D66">
            <v>8405760</v>
          </cell>
          <cell r="E66">
            <v>15607813</v>
          </cell>
        </row>
        <row r="67">
          <cell r="A67" t="str">
            <v>A2020207M</v>
          </cell>
          <cell r="B67" t="str">
            <v>試験研究用器具費（テスト治具）</v>
          </cell>
          <cell r="C67" t="str">
            <v> </v>
          </cell>
          <cell r="D67">
            <v>0</v>
          </cell>
          <cell r="E67">
            <v>0</v>
          </cell>
        </row>
        <row r="68">
          <cell r="A68" t="str">
            <v>A2020208J</v>
          </cell>
          <cell r="B68" t="str">
            <v>-</v>
          </cell>
          <cell r="C68" t="str">
            <v> </v>
          </cell>
          <cell r="D68">
            <v>1997600</v>
          </cell>
          <cell r="E68">
            <v>3648450</v>
          </cell>
        </row>
        <row r="69">
          <cell r="A69" t="str">
            <v>A2020208M</v>
          </cell>
          <cell r="B69" t="str">
            <v>作業用備品</v>
          </cell>
          <cell r="C69" t="str">
            <v> </v>
          </cell>
          <cell r="D69">
            <v>0</v>
          </cell>
          <cell r="E69">
            <v>0</v>
          </cell>
        </row>
        <row r="70">
          <cell r="A70" t="str">
            <v>A2020209J</v>
          </cell>
          <cell r="B70" t="str">
            <v>-</v>
          </cell>
          <cell r="C70" t="str">
            <v> </v>
          </cell>
          <cell r="D70">
            <v>2600000</v>
          </cell>
          <cell r="E70">
            <v>2600000</v>
          </cell>
        </row>
        <row r="71">
          <cell r="A71" t="str">
            <v>A2020209M</v>
          </cell>
          <cell r="B71" t="str">
            <v>複合検具</v>
          </cell>
          <cell r="C71" t="str">
            <v> </v>
          </cell>
          <cell r="D71">
            <v>0</v>
          </cell>
          <cell r="E71">
            <v>0</v>
          </cell>
        </row>
        <row r="72">
          <cell r="A72" t="str">
            <v>A2020210J</v>
          </cell>
          <cell r="B72" t="str">
            <v>-</v>
          </cell>
          <cell r="C72" t="str">
            <v> </v>
          </cell>
          <cell r="D72">
            <v>135225793</v>
          </cell>
          <cell r="E72">
            <v>271233608</v>
          </cell>
        </row>
        <row r="73">
          <cell r="A73" t="str">
            <v>A2020210M</v>
          </cell>
          <cell r="B73" t="str">
            <v>電力料</v>
          </cell>
          <cell r="C73" t="str">
            <v> </v>
          </cell>
          <cell r="D73">
            <v>0</v>
          </cell>
          <cell r="E73">
            <v>0</v>
          </cell>
        </row>
        <row r="74">
          <cell r="A74" t="str">
            <v>A2020211J</v>
          </cell>
          <cell r="B74" t="str">
            <v>-</v>
          </cell>
          <cell r="C74" t="str">
            <v> </v>
          </cell>
          <cell r="D74">
            <v>3823024</v>
          </cell>
          <cell r="E74">
            <v>6152948</v>
          </cell>
        </row>
        <row r="75">
          <cell r="A75" t="str">
            <v>A2020211M</v>
          </cell>
          <cell r="B75" t="str">
            <v>燃料費</v>
          </cell>
          <cell r="C75" t="str">
            <v> </v>
          </cell>
          <cell r="D75">
            <v>0</v>
          </cell>
          <cell r="E75">
            <v>0</v>
          </cell>
        </row>
        <row r="76">
          <cell r="A76" t="str">
            <v>A2020212J</v>
          </cell>
          <cell r="B76" t="str">
            <v>-</v>
          </cell>
          <cell r="C76" t="str">
            <v> </v>
          </cell>
          <cell r="D76">
            <v>960840</v>
          </cell>
          <cell r="E76">
            <v>446840</v>
          </cell>
        </row>
        <row r="77">
          <cell r="A77" t="str">
            <v>A2020212M</v>
          </cell>
          <cell r="B77" t="str">
            <v>水道料</v>
          </cell>
          <cell r="C77" t="str">
            <v> </v>
          </cell>
          <cell r="D77">
            <v>0</v>
          </cell>
          <cell r="E77">
            <v>0</v>
          </cell>
        </row>
        <row r="78">
          <cell r="A78" t="str">
            <v>A2020213J</v>
          </cell>
          <cell r="B78" t="str">
            <v>-</v>
          </cell>
          <cell r="C78" t="str">
            <v> </v>
          </cell>
          <cell r="D78">
            <v>0</v>
          </cell>
          <cell r="E78">
            <v>12500</v>
          </cell>
        </row>
        <row r="79">
          <cell r="A79" t="str">
            <v>A2020213M</v>
          </cell>
          <cell r="B79" t="str">
            <v>作業用消耗品費（設計用）</v>
          </cell>
          <cell r="C79" t="str">
            <v> </v>
          </cell>
          <cell r="D79">
            <v>0</v>
          </cell>
          <cell r="E79">
            <v>0</v>
          </cell>
        </row>
        <row r="80">
          <cell r="A80" t="str">
            <v>A2020214J</v>
          </cell>
          <cell r="B80" t="str">
            <v>-</v>
          </cell>
          <cell r="C80" t="str">
            <v> </v>
          </cell>
          <cell r="D80">
            <v>32864420</v>
          </cell>
          <cell r="E80">
            <v>64611942</v>
          </cell>
        </row>
        <row r="81">
          <cell r="A81" t="str">
            <v>A2020214M</v>
          </cell>
          <cell r="B81" t="str">
            <v>作業用消耗品費（一般）</v>
          </cell>
          <cell r="C81" t="str">
            <v> </v>
          </cell>
          <cell r="D81">
            <v>0</v>
          </cell>
          <cell r="E81">
            <v>0</v>
          </cell>
        </row>
        <row r="82">
          <cell r="A82" t="str">
            <v>A2020215J</v>
          </cell>
          <cell r="B82" t="str">
            <v>-</v>
          </cell>
          <cell r="C82" t="str">
            <v> </v>
          </cell>
          <cell r="D82">
            <v>7986280</v>
          </cell>
          <cell r="E82">
            <v>8975272</v>
          </cell>
        </row>
        <row r="83">
          <cell r="A83" t="str">
            <v>A2020215M</v>
          </cell>
          <cell r="B83" t="str">
            <v>作業用消耗品費（安全）</v>
          </cell>
          <cell r="C83" t="str">
            <v> </v>
          </cell>
          <cell r="D83">
            <v>0</v>
          </cell>
          <cell r="E83">
            <v>0</v>
          </cell>
        </row>
        <row r="84">
          <cell r="A84" t="str">
            <v>A2020216J</v>
          </cell>
          <cell r="B84" t="str">
            <v>-</v>
          </cell>
          <cell r="C84" t="str">
            <v> </v>
          </cell>
          <cell r="D84">
            <v>0</v>
          </cell>
          <cell r="E84">
            <v>0</v>
          </cell>
        </row>
        <row r="85">
          <cell r="A85" t="str">
            <v>A2020216M</v>
          </cell>
          <cell r="B85" t="str">
            <v>作業用消耗品費（設管）</v>
          </cell>
          <cell r="C85" t="str">
            <v> </v>
          </cell>
          <cell r="D85">
            <v>0</v>
          </cell>
          <cell r="E85">
            <v>0</v>
          </cell>
        </row>
        <row r="86">
          <cell r="A86" t="str">
            <v>A2020217J</v>
          </cell>
          <cell r="B86" t="str">
            <v>-</v>
          </cell>
          <cell r="C86" t="str">
            <v> </v>
          </cell>
          <cell r="D86">
            <v>39118456</v>
          </cell>
          <cell r="E86">
            <v>75712133</v>
          </cell>
        </row>
        <row r="87">
          <cell r="A87" t="str">
            <v>A2020217M</v>
          </cell>
          <cell r="B87" t="str">
            <v>図面費</v>
          </cell>
          <cell r="C87" t="str">
            <v> </v>
          </cell>
          <cell r="D87">
            <v>0</v>
          </cell>
          <cell r="E87">
            <v>0</v>
          </cell>
        </row>
        <row r="88">
          <cell r="A88" t="str">
            <v>A20203--M</v>
          </cell>
          <cell r="B88" t="str">
            <v>設備費</v>
          </cell>
          <cell r="C88" t="str">
            <v> </v>
          </cell>
          <cell r="D88">
            <v>0</v>
          </cell>
          <cell r="E88">
            <v>0</v>
          </cell>
        </row>
        <row r="89">
          <cell r="A89" t="str">
            <v>A2020301J</v>
          </cell>
          <cell r="B89" t="str">
            <v>-</v>
          </cell>
          <cell r="C89" t="str">
            <v> </v>
          </cell>
          <cell r="D89">
            <v>1077540</v>
          </cell>
          <cell r="E89">
            <v>2027270</v>
          </cell>
        </row>
        <row r="90">
          <cell r="A90" t="str">
            <v>A2020301M</v>
          </cell>
          <cell r="B90" t="str">
            <v>機械修理</v>
          </cell>
          <cell r="C90" t="str">
            <v> </v>
          </cell>
          <cell r="D90">
            <v>0</v>
          </cell>
          <cell r="E90">
            <v>0</v>
          </cell>
        </row>
        <row r="91">
          <cell r="A91" t="str">
            <v>A2020302J</v>
          </cell>
          <cell r="B91" t="str">
            <v>-</v>
          </cell>
          <cell r="C91" t="str">
            <v> </v>
          </cell>
          <cell r="D91">
            <v>16960456</v>
          </cell>
          <cell r="E91">
            <v>30086636</v>
          </cell>
        </row>
        <row r="92">
          <cell r="A92" t="str">
            <v>A2020302M</v>
          </cell>
          <cell r="B92" t="str">
            <v>研究設備修理</v>
          </cell>
          <cell r="C92" t="str">
            <v> </v>
          </cell>
          <cell r="D92">
            <v>0</v>
          </cell>
          <cell r="E92">
            <v>0</v>
          </cell>
        </row>
        <row r="93">
          <cell r="A93" t="str">
            <v>A2020303J</v>
          </cell>
          <cell r="B93" t="str">
            <v>-</v>
          </cell>
          <cell r="C93" t="str">
            <v> </v>
          </cell>
          <cell r="D93">
            <v>56458004</v>
          </cell>
          <cell r="E93">
            <v>72287737</v>
          </cell>
        </row>
        <row r="94">
          <cell r="A94" t="str">
            <v>A2020303M</v>
          </cell>
          <cell r="B94" t="str">
            <v>一般設備修理</v>
          </cell>
          <cell r="C94" t="str">
            <v> </v>
          </cell>
          <cell r="D94">
            <v>0</v>
          </cell>
          <cell r="E94">
            <v>0</v>
          </cell>
        </row>
        <row r="95">
          <cell r="A95" t="str">
            <v>A2020304J</v>
          </cell>
          <cell r="B95" t="str">
            <v>-</v>
          </cell>
          <cell r="C95" t="str">
            <v> </v>
          </cell>
          <cell r="D95">
            <v>9938840</v>
          </cell>
          <cell r="E95">
            <v>14559840</v>
          </cell>
        </row>
        <row r="96">
          <cell r="A96" t="str">
            <v>A2020304M</v>
          </cell>
          <cell r="B96" t="str">
            <v>土木建築修理</v>
          </cell>
          <cell r="C96" t="str">
            <v> </v>
          </cell>
          <cell r="D96">
            <v>0</v>
          </cell>
          <cell r="E96">
            <v>0</v>
          </cell>
        </row>
        <row r="97">
          <cell r="A97" t="str">
            <v>A2020305J</v>
          </cell>
          <cell r="B97" t="str">
            <v>-</v>
          </cell>
          <cell r="C97" t="str">
            <v> </v>
          </cell>
          <cell r="D97">
            <v>11690707</v>
          </cell>
          <cell r="E97">
            <v>12190707</v>
          </cell>
        </row>
        <row r="98">
          <cell r="A98" t="str">
            <v>A2020305M</v>
          </cell>
          <cell r="B98" t="str">
            <v>Ｌ／Ｏ費</v>
          </cell>
          <cell r="C98" t="str">
            <v> </v>
          </cell>
          <cell r="D98">
            <v>0</v>
          </cell>
          <cell r="E98">
            <v>0</v>
          </cell>
        </row>
        <row r="99">
          <cell r="A99" t="str">
            <v>A2020306M</v>
          </cell>
          <cell r="B99" t="str">
            <v>Ｌ／Ｏ費（Ａ）</v>
          </cell>
          <cell r="C99" t="str">
            <v> </v>
          </cell>
          <cell r="D99">
            <v>0</v>
          </cell>
          <cell r="E99">
            <v>0</v>
          </cell>
        </row>
        <row r="100">
          <cell r="A100" t="str">
            <v>A2020307M</v>
          </cell>
          <cell r="B100" t="str">
            <v>Ｌ／Ｏ費（Ｂ）</v>
          </cell>
          <cell r="C100" t="str">
            <v> </v>
          </cell>
          <cell r="D100">
            <v>0</v>
          </cell>
          <cell r="E100">
            <v>0</v>
          </cell>
        </row>
        <row r="101">
          <cell r="A101" t="str">
            <v>A2020308J</v>
          </cell>
          <cell r="B101" t="str">
            <v>-</v>
          </cell>
          <cell r="C101" t="str">
            <v> </v>
          </cell>
          <cell r="D101">
            <v>10253100</v>
          </cell>
          <cell r="E101">
            <v>20455100</v>
          </cell>
        </row>
        <row r="102">
          <cell r="A102" t="str">
            <v>A2020308M</v>
          </cell>
          <cell r="B102" t="str">
            <v>固定資産税</v>
          </cell>
          <cell r="C102" t="str">
            <v> </v>
          </cell>
          <cell r="D102">
            <v>0</v>
          </cell>
          <cell r="E102">
            <v>0</v>
          </cell>
        </row>
        <row r="103">
          <cell r="A103" t="str">
            <v>A2020309J</v>
          </cell>
          <cell r="B103" t="str">
            <v>-</v>
          </cell>
          <cell r="C103" t="str">
            <v> </v>
          </cell>
          <cell r="D103">
            <v>269192623</v>
          </cell>
          <cell r="E103">
            <v>531665425</v>
          </cell>
        </row>
        <row r="104">
          <cell r="A104" t="str">
            <v>A2020309M</v>
          </cell>
          <cell r="B104" t="str">
            <v>減価償却費</v>
          </cell>
          <cell r="C104" t="str">
            <v> </v>
          </cell>
          <cell r="D104">
            <v>0</v>
          </cell>
          <cell r="E104">
            <v>0</v>
          </cell>
        </row>
        <row r="105">
          <cell r="A105" t="str">
            <v>A2020310J</v>
          </cell>
          <cell r="B105" t="str">
            <v>-</v>
          </cell>
          <cell r="C105" t="str">
            <v> </v>
          </cell>
          <cell r="D105">
            <v>2253459</v>
          </cell>
          <cell r="E105">
            <v>4506918</v>
          </cell>
        </row>
        <row r="106">
          <cell r="A106" t="str">
            <v>A2020310M</v>
          </cell>
          <cell r="B106" t="str">
            <v>火災保険料</v>
          </cell>
          <cell r="C106" t="str">
            <v> </v>
          </cell>
          <cell r="D106">
            <v>0</v>
          </cell>
          <cell r="E106">
            <v>0</v>
          </cell>
        </row>
        <row r="107">
          <cell r="A107" t="str">
            <v>A2020311J</v>
          </cell>
          <cell r="B107" t="str">
            <v>-</v>
          </cell>
          <cell r="C107" t="str">
            <v> </v>
          </cell>
          <cell r="D107">
            <v>373568435</v>
          </cell>
          <cell r="E107">
            <v>685715441</v>
          </cell>
        </row>
        <row r="108">
          <cell r="A108" t="str">
            <v>A2020311M</v>
          </cell>
          <cell r="B108" t="str">
            <v>固定資産賃借料</v>
          </cell>
          <cell r="C108" t="str">
            <v> </v>
          </cell>
          <cell r="D108">
            <v>0</v>
          </cell>
          <cell r="E108">
            <v>0</v>
          </cell>
        </row>
        <row r="109">
          <cell r="A109" t="str">
            <v>A2020312J</v>
          </cell>
          <cell r="B109" t="str">
            <v>-</v>
          </cell>
          <cell r="C109" t="str">
            <v> </v>
          </cell>
          <cell r="D109">
            <v>816057</v>
          </cell>
          <cell r="E109">
            <v>1589602</v>
          </cell>
        </row>
        <row r="110">
          <cell r="A110" t="str">
            <v>A2020312M</v>
          </cell>
          <cell r="B110" t="str">
            <v>連絡車関係費</v>
          </cell>
          <cell r="C110" t="str">
            <v> </v>
          </cell>
          <cell r="D110">
            <v>0</v>
          </cell>
          <cell r="E110">
            <v>0</v>
          </cell>
        </row>
        <row r="111">
          <cell r="A111" t="str">
            <v>A20204--M</v>
          </cell>
          <cell r="B111" t="str">
            <v>管理費</v>
          </cell>
          <cell r="C111" t="str">
            <v> </v>
          </cell>
          <cell r="D111">
            <v>0</v>
          </cell>
          <cell r="E111">
            <v>0</v>
          </cell>
        </row>
        <row r="112">
          <cell r="A112" t="str">
            <v>A2020401J</v>
          </cell>
          <cell r="B112" t="str">
            <v>-</v>
          </cell>
          <cell r="C112" t="str">
            <v> </v>
          </cell>
          <cell r="D112">
            <v>41691322</v>
          </cell>
          <cell r="E112">
            <v>84621994</v>
          </cell>
        </row>
        <row r="113">
          <cell r="A113" t="str">
            <v>A2020401M</v>
          </cell>
          <cell r="B113" t="str">
            <v>給食補助金</v>
          </cell>
          <cell r="C113" t="str">
            <v> </v>
          </cell>
          <cell r="D113">
            <v>0</v>
          </cell>
          <cell r="E113">
            <v>0</v>
          </cell>
        </row>
        <row r="114">
          <cell r="A114" t="str">
            <v>A2020402J</v>
          </cell>
          <cell r="B114" t="str">
            <v>-</v>
          </cell>
          <cell r="C114" t="str">
            <v> </v>
          </cell>
          <cell r="D114">
            <v>3936350</v>
          </cell>
          <cell r="E114">
            <v>5553092</v>
          </cell>
        </row>
        <row r="115">
          <cell r="A115" t="str">
            <v>A2020402M</v>
          </cell>
          <cell r="B115" t="str">
            <v>レクリェエーション費</v>
          </cell>
          <cell r="C115" t="str">
            <v> </v>
          </cell>
          <cell r="D115">
            <v>0</v>
          </cell>
          <cell r="E115">
            <v>0</v>
          </cell>
        </row>
        <row r="116">
          <cell r="A116" t="str">
            <v>A2020403J</v>
          </cell>
          <cell r="B116" t="str">
            <v>-</v>
          </cell>
          <cell r="C116" t="str">
            <v> </v>
          </cell>
          <cell r="D116">
            <v>6023595</v>
          </cell>
          <cell r="E116">
            <v>11786269</v>
          </cell>
        </row>
        <row r="117">
          <cell r="A117" t="str">
            <v>A2020403M</v>
          </cell>
          <cell r="B117" t="str">
            <v>貸与品</v>
          </cell>
          <cell r="C117" t="str">
            <v> </v>
          </cell>
          <cell r="D117">
            <v>0</v>
          </cell>
          <cell r="E117">
            <v>0</v>
          </cell>
        </row>
        <row r="118">
          <cell r="A118" t="str">
            <v>A2020404J</v>
          </cell>
          <cell r="B118" t="str">
            <v>-</v>
          </cell>
          <cell r="C118" t="str">
            <v> </v>
          </cell>
          <cell r="D118">
            <v>-4609324</v>
          </cell>
          <cell r="E118">
            <v>-16004087</v>
          </cell>
        </row>
        <row r="119">
          <cell r="A119" t="str">
            <v>A2020404M</v>
          </cell>
          <cell r="B119" t="str">
            <v>診療関係費</v>
          </cell>
          <cell r="C119" t="str">
            <v> </v>
          </cell>
          <cell r="D119">
            <v>0</v>
          </cell>
          <cell r="E119">
            <v>0</v>
          </cell>
        </row>
        <row r="120">
          <cell r="A120" t="str">
            <v>A2020405J</v>
          </cell>
          <cell r="B120" t="str">
            <v>-</v>
          </cell>
          <cell r="C120" t="str">
            <v> </v>
          </cell>
          <cell r="D120">
            <v>5640543</v>
          </cell>
          <cell r="E120">
            <v>9561205</v>
          </cell>
        </row>
        <row r="121">
          <cell r="A121" t="str">
            <v>A2020405M</v>
          </cell>
          <cell r="B121" t="str">
            <v>安全衛生費</v>
          </cell>
          <cell r="C121" t="str">
            <v> </v>
          </cell>
          <cell r="D121">
            <v>0</v>
          </cell>
          <cell r="E121">
            <v>0</v>
          </cell>
        </row>
        <row r="122">
          <cell r="A122" t="str">
            <v>A2020406J</v>
          </cell>
          <cell r="B122" t="str">
            <v>-</v>
          </cell>
          <cell r="C122" t="str">
            <v> </v>
          </cell>
          <cell r="D122">
            <v>8237397</v>
          </cell>
          <cell r="E122">
            <v>18170063</v>
          </cell>
        </row>
        <row r="123">
          <cell r="A123" t="str">
            <v>A2020406M</v>
          </cell>
          <cell r="B123" t="str">
            <v>研修関係費</v>
          </cell>
          <cell r="C123" t="str">
            <v> </v>
          </cell>
          <cell r="D123">
            <v>0</v>
          </cell>
          <cell r="E123">
            <v>0</v>
          </cell>
        </row>
        <row r="124">
          <cell r="A124" t="str">
            <v>A2020407J</v>
          </cell>
          <cell r="B124" t="str">
            <v>-</v>
          </cell>
          <cell r="C124" t="str">
            <v> </v>
          </cell>
          <cell r="D124">
            <v>149537025</v>
          </cell>
          <cell r="E124">
            <v>281646079</v>
          </cell>
        </row>
        <row r="125">
          <cell r="A125" t="str">
            <v>A2020407M</v>
          </cell>
          <cell r="B125" t="str">
            <v>寮・社宅管理費</v>
          </cell>
          <cell r="C125" t="str">
            <v> </v>
          </cell>
          <cell r="D125">
            <v>0</v>
          </cell>
          <cell r="E125">
            <v>0</v>
          </cell>
        </row>
        <row r="126">
          <cell r="A126" t="str">
            <v>A2020408J</v>
          </cell>
          <cell r="B126" t="str">
            <v>-</v>
          </cell>
          <cell r="C126" t="str">
            <v> </v>
          </cell>
          <cell r="D126">
            <v>44063878</v>
          </cell>
          <cell r="E126">
            <v>79779837</v>
          </cell>
        </row>
        <row r="127">
          <cell r="A127" t="str">
            <v>A2020408M</v>
          </cell>
          <cell r="B127" t="str">
            <v>その他厚生費</v>
          </cell>
          <cell r="C127" t="str">
            <v> </v>
          </cell>
          <cell r="D127">
            <v>0</v>
          </cell>
          <cell r="E127">
            <v>0</v>
          </cell>
        </row>
        <row r="128">
          <cell r="A128" t="str">
            <v>A2020409J</v>
          </cell>
          <cell r="B128" t="str">
            <v>-</v>
          </cell>
          <cell r="C128" t="str">
            <v> </v>
          </cell>
          <cell r="D128">
            <v>13887093</v>
          </cell>
          <cell r="E128">
            <v>47553838</v>
          </cell>
        </row>
        <row r="129">
          <cell r="A129" t="str">
            <v>A2020409M</v>
          </cell>
          <cell r="B129" t="str">
            <v>国内旅費交通費</v>
          </cell>
          <cell r="C129" t="str">
            <v> </v>
          </cell>
          <cell r="D129">
            <v>0</v>
          </cell>
          <cell r="E129">
            <v>0</v>
          </cell>
        </row>
        <row r="130">
          <cell r="A130" t="str">
            <v>A2020410J</v>
          </cell>
          <cell r="B130" t="str">
            <v>-</v>
          </cell>
          <cell r="C130" t="str">
            <v> </v>
          </cell>
          <cell r="D130">
            <v>26906689</v>
          </cell>
          <cell r="E130">
            <v>49889337</v>
          </cell>
        </row>
        <row r="131">
          <cell r="A131" t="str">
            <v>A2020410M</v>
          </cell>
          <cell r="B131" t="str">
            <v>海外旅費交通費</v>
          </cell>
          <cell r="C131" t="str">
            <v> </v>
          </cell>
          <cell r="D131">
            <v>0</v>
          </cell>
          <cell r="E131">
            <v>0</v>
          </cell>
        </row>
        <row r="132">
          <cell r="A132" t="str">
            <v>A2020411J</v>
          </cell>
          <cell r="B132" t="str">
            <v>-</v>
          </cell>
          <cell r="C132" t="str">
            <v> </v>
          </cell>
          <cell r="D132">
            <v>112905</v>
          </cell>
          <cell r="E132">
            <v>266429</v>
          </cell>
        </row>
        <row r="133">
          <cell r="A133" t="str">
            <v>A2020411M</v>
          </cell>
          <cell r="B133" t="str">
            <v>採用関係費</v>
          </cell>
          <cell r="C133" t="str">
            <v> </v>
          </cell>
          <cell r="D133">
            <v>0</v>
          </cell>
          <cell r="E133">
            <v>0</v>
          </cell>
        </row>
        <row r="134">
          <cell r="A134" t="str">
            <v>A2020412J</v>
          </cell>
          <cell r="B134" t="str">
            <v>-</v>
          </cell>
          <cell r="C134" t="str">
            <v> </v>
          </cell>
          <cell r="D134">
            <v>742422244</v>
          </cell>
          <cell r="E134">
            <v>1401824617</v>
          </cell>
        </row>
        <row r="135">
          <cell r="A135" t="str">
            <v>A2020412M</v>
          </cell>
          <cell r="B135" t="str">
            <v>技術電子計算機費</v>
          </cell>
          <cell r="C135" t="str">
            <v> </v>
          </cell>
          <cell r="D135">
            <v>0</v>
          </cell>
          <cell r="E135">
            <v>0</v>
          </cell>
        </row>
        <row r="136">
          <cell r="A136" t="str">
            <v>A2020413J</v>
          </cell>
          <cell r="B136" t="str">
            <v>-</v>
          </cell>
          <cell r="C136" t="str">
            <v> </v>
          </cell>
          <cell r="D136">
            <v>78014490</v>
          </cell>
          <cell r="E136">
            <v>153852092</v>
          </cell>
        </row>
        <row r="137">
          <cell r="A137" t="str">
            <v>A2020413M</v>
          </cell>
          <cell r="B137" t="str">
            <v>事務電子計算機費</v>
          </cell>
          <cell r="C137" t="str">
            <v> </v>
          </cell>
          <cell r="D137">
            <v>0</v>
          </cell>
          <cell r="E137">
            <v>0</v>
          </cell>
        </row>
        <row r="138">
          <cell r="A138" t="str">
            <v>A2020414M</v>
          </cell>
          <cell r="B138" t="str">
            <v>工業所有権管理費</v>
          </cell>
          <cell r="C138" t="str">
            <v> </v>
          </cell>
          <cell r="D138">
            <v>0</v>
          </cell>
          <cell r="E138">
            <v>0</v>
          </cell>
        </row>
        <row r="139">
          <cell r="A139" t="str">
            <v>A2020415J</v>
          </cell>
          <cell r="B139" t="str">
            <v>-</v>
          </cell>
          <cell r="C139" t="str">
            <v> </v>
          </cell>
          <cell r="D139">
            <v>1077469</v>
          </cell>
          <cell r="E139">
            <v>2408411</v>
          </cell>
        </row>
        <row r="140">
          <cell r="A140" t="str">
            <v>A2020415M</v>
          </cell>
          <cell r="B140" t="str">
            <v>運送保管料</v>
          </cell>
          <cell r="C140" t="str">
            <v> </v>
          </cell>
          <cell r="D140">
            <v>0</v>
          </cell>
          <cell r="E140">
            <v>0</v>
          </cell>
        </row>
        <row r="141">
          <cell r="A141" t="str">
            <v>A2020416J</v>
          </cell>
          <cell r="B141" t="str">
            <v>-</v>
          </cell>
          <cell r="C141" t="str">
            <v> </v>
          </cell>
          <cell r="D141">
            <v>6232101</v>
          </cell>
          <cell r="E141">
            <v>13103553</v>
          </cell>
        </row>
        <row r="142">
          <cell r="A142" t="str">
            <v>A2020416M</v>
          </cell>
          <cell r="B142" t="str">
            <v>事務用消耗品</v>
          </cell>
          <cell r="C142" t="str">
            <v> </v>
          </cell>
          <cell r="D142">
            <v>0</v>
          </cell>
          <cell r="E142">
            <v>0</v>
          </cell>
        </row>
        <row r="143">
          <cell r="A143" t="str">
            <v>A2020417J</v>
          </cell>
          <cell r="B143" t="str">
            <v>-</v>
          </cell>
          <cell r="C143" t="str">
            <v> </v>
          </cell>
          <cell r="D143">
            <v>27563952</v>
          </cell>
          <cell r="E143">
            <v>48685173</v>
          </cell>
        </row>
        <row r="144">
          <cell r="A144" t="str">
            <v>A2020417M</v>
          </cell>
          <cell r="B144" t="str">
            <v>技術調査費</v>
          </cell>
          <cell r="C144" t="str">
            <v> </v>
          </cell>
          <cell r="D144">
            <v>0</v>
          </cell>
          <cell r="E144">
            <v>0</v>
          </cell>
        </row>
        <row r="145">
          <cell r="A145" t="str">
            <v>A2020418J</v>
          </cell>
          <cell r="B145" t="str">
            <v>-</v>
          </cell>
          <cell r="C145" t="str">
            <v> </v>
          </cell>
          <cell r="D145">
            <v>0</v>
          </cell>
          <cell r="E145">
            <v>1820</v>
          </cell>
        </row>
        <row r="146">
          <cell r="A146" t="str">
            <v>A2020418M</v>
          </cell>
          <cell r="B146" t="str">
            <v>人事調査費</v>
          </cell>
          <cell r="C146" t="str">
            <v> </v>
          </cell>
          <cell r="D146">
            <v>0</v>
          </cell>
          <cell r="E146">
            <v>0</v>
          </cell>
        </row>
        <row r="147">
          <cell r="A147" t="str">
            <v>A2020419J</v>
          </cell>
          <cell r="B147" t="str">
            <v>-</v>
          </cell>
          <cell r="C147" t="str">
            <v> </v>
          </cell>
          <cell r="D147">
            <v>26122836</v>
          </cell>
          <cell r="E147">
            <v>47244137</v>
          </cell>
        </row>
        <row r="148">
          <cell r="A148" t="str">
            <v>A2020419M</v>
          </cell>
          <cell r="B148" t="str">
            <v>通信費</v>
          </cell>
          <cell r="C148" t="str">
            <v> </v>
          </cell>
          <cell r="D148">
            <v>0</v>
          </cell>
          <cell r="E148">
            <v>0</v>
          </cell>
        </row>
        <row r="149">
          <cell r="A149" t="str">
            <v>A2020420J</v>
          </cell>
          <cell r="B149" t="str">
            <v>-</v>
          </cell>
          <cell r="C149" t="str">
            <v> </v>
          </cell>
          <cell r="D149">
            <v>7747158</v>
          </cell>
          <cell r="E149">
            <v>16367518</v>
          </cell>
        </row>
        <row r="150">
          <cell r="A150" t="str">
            <v>A2020420M</v>
          </cell>
          <cell r="B150" t="str">
            <v>交際費</v>
          </cell>
          <cell r="C150" t="str">
            <v> </v>
          </cell>
          <cell r="D150">
            <v>0</v>
          </cell>
          <cell r="E150">
            <v>0</v>
          </cell>
        </row>
        <row r="151">
          <cell r="A151" t="str">
            <v>A2020421J</v>
          </cell>
          <cell r="B151" t="str">
            <v>-</v>
          </cell>
          <cell r="C151" t="str">
            <v> </v>
          </cell>
          <cell r="D151">
            <v>7849900</v>
          </cell>
          <cell r="E151">
            <v>15537783</v>
          </cell>
        </row>
        <row r="152">
          <cell r="A152" t="str">
            <v>A2020421M</v>
          </cell>
          <cell r="B152" t="str">
            <v>図書費（技術図書）</v>
          </cell>
          <cell r="C152" t="str">
            <v> </v>
          </cell>
          <cell r="D152">
            <v>0</v>
          </cell>
          <cell r="E152">
            <v>0</v>
          </cell>
        </row>
        <row r="153">
          <cell r="A153" t="str">
            <v>A2020422J</v>
          </cell>
          <cell r="B153" t="str">
            <v>-</v>
          </cell>
          <cell r="C153" t="str">
            <v> </v>
          </cell>
          <cell r="D153">
            <v>1356885</v>
          </cell>
          <cell r="E153">
            <v>1504385</v>
          </cell>
        </row>
        <row r="154">
          <cell r="A154" t="str">
            <v>A2020422M</v>
          </cell>
          <cell r="B154" t="str">
            <v>図書費（規格図書）</v>
          </cell>
          <cell r="C154" t="str">
            <v> </v>
          </cell>
          <cell r="D154">
            <v>0</v>
          </cell>
          <cell r="E154">
            <v>0</v>
          </cell>
        </row>
        <row r="155">
          <cell r="A155" t="str">
            <v>A2020423J</v>
          </cell>
          <cell r="B155" t="str">
            <v>-</v>
          </cell>
          <cell r="C155" t="str">
            <v> </v>
          </cell>
          <cell r="D155">
            <v>361588</v>
          </cell>
          <cell r="E155">
            <v>736090</v>
          </cell>
        </row>
        <row r="156">
          <cell r="A156" t="str">
            <v>A2020423M</v>
          </cell>
          <cell r="B156" t="str">
            <v>図書費（一般図書）</v>
          </cell>
          <cell r="C156" t="str">
            <v> </v>
          </cell>
          <cell r="D156">
            <v>0</v>
          </cell>
          <cell r="E156">
            <v>0</v>
          </cell>
        </row>
        <row r="157">
          <cell r="A157" t="str">
            <v>A2020424J</v>
          </cell>
          <cell r="B157" t="str">
            <v>-</v>
          </cell>
          <cell r="C157" t="str">
            <v> </v>
          </cell>
          <cell r="D157">
            <v>6144716</v>
          </cell>
          <cell r="E157">
            <v>13652703</v>
          </cell>
        </row>
        <row r="158">
          <cell r="A158" t="str">
            <v>A2020424M</v>
          </cell>
          <cell r="B158" t="str">
            <v>会議費</v>
          </cell>
          <cell r="C158" t="str">
            <v> </v>
          </cell>
          <cell r="D158">
            <v>0</v>
          </cell>
          <cell r="E158">
            <v>0</v>
          </cell>
        </row>
        <row r="159">
          <cell r="A159" t="str">
            <v>A2020425J</v>
          </cell>
          <cell r="B159" t="str">
            <v>-</v>
          </cell>
          <cell r="C159" t="str">
            <v> </v>
          </cell>
          <cell r="D159">
            <v>422400</v>
          </cell>
          <cell r="E159">
            <v>514394</v>
          </cell>
        </row>
        <row r="160">
          <cell r="A160" t="str">
            <v>A2020425M</v>
          </cell>
          <cell r="B160" t="str">
            <v>諸会費（一般）</v>
          </cell>
          <cell r="C160" t="str">
            <v> </v>
          </cell>
          <cell r="D160">
            <v>0</v>
          </cell>
          <cell r="E160">
            <v>0</v>
          </cell>
        </row>
        <row r="161">
          <cell r="A161" t="str">
            <v>A2020426J</v>
          </cell>
          <cell r="B161" t="str">
            <v>-</v>
          </cell>
          <cell r="C161" t="str">
            <v> </v>
          </cell>
          <cell r="D161">
            <v>4512924</v>
          </cell>
          <cell r="E161">
            <v>8916343</v>
          </cell>
        </row>
        <row r="162">
          <cell r="A162" t="str">
            <v>A2020426M</v>
          </cell>
          <cell r="B162" t="str">
            <v>諸会費（技術）</v>
          </cell>
          <cell r="C162" t="str">
            <v> </v>
          </cell>
          <cell r="D162">
            <v>0</v>
          </cell>
          <cell r="E162">
            <v>0</v>
          </cell>
        </row>
        <row r="163">
          <cell r="A163" t="str">
            <v>A2020427J</v>
          </cell>
          <cell r="B163" t="str">
            <v>-</v>
          </cell>
          <cell r="C163" t="str">
            <v> </v>
          </cell>
          <cell r="D163">
            <v>3000000</v>
          </cell>
          <cell r="E163">
            <v>3000000</v>
          </cell>
        </row>
        <row r="164">
          <cell r="A164" t="str">
            <v>A2020427M</v>
          </cell>
          <cell r="B164" t="str">
            <v>寄付金</v>
          </cell>
          <cell r="C164" t="str">
            <v> </v>
          </cell>
          <cell r="D164">
            <v>0</v>
          </cell>
          <cell r="E164">
            <v>0</v>
          </cell>
        </row>
        <row r="165">
          <cell r="A165" t="str">
            <v>A2020428J</v>
          </cell>
          <cell r="B165" t="str">
            <v>-</v>
          </cell>
          <cell r="C165" t="str">
            <v> </v>
          </cell>
          <cell r="D165">
            <v>-9698640</v>
          </cell>
          <cell r="E165">
            <v>15118878</v>
          </cell>
        </row>
        <row r="166">
          <cell r="A166" t="str">
            <v>A2020428M</v>
          </cell>
          <cell r="B166" t="str">
            <v>その他雑費</v>
          </cell>
          <cell r="C166" t="str">
            <v> </v>
          </cell>
          <cell r="D166">
            <v>0</v>
          </cell>
          <cell r="E166">
            <v>0</v>
          </cell>
        </row>
        <row r="167">
          <cell r="A167" t="str">
            <v>A2020429J</v>
          </cell>
          <cell r="B167" t="str">
            <v>-</v>
          </cell>
          <cell r="C167" t="str">
            <v> </v>
          </cell>
          <cell r="D167">
            <v>2252639</v>
          </cell>
          <cell r="E167">
            <v>5348452</v>
          </cell>
        </row>
        <row r="168">
          <cell r="A168" t="str">
            <v>A2020429M</v>
          </cell>
          <cell r="B168" t="str">
            <v>支払手数料</v>
          </cell>
          <cell r="C168" t="str">
            <v> </v>
          </cell>
          <cell r="D168">
            <v>0</v>
          </cell>
          <cell r="E168">
            <v>0</v>
          </cell>
        </row>
        <row r="169">
          <cell r="A169" t="str">
            <v>A2020430J</v>
          </cell>
          <cell r="B169" t="str">
            <v>-</v>
          </cell>
          <cell r="C169" t="str">
            <v> </v>
          </cell>
          <cell r="D169">
            <v>3401634</v>
          </cell>
          <cell r="E169">
            <v>8284282</v>
          </cell>
        </row>
        <row r="170">
          <cell r="A170" t="str">
            <v>A2020430M</v>
          </cell>
          <cell r="B170" t="str">
            <v>公害対策費（Ａ）</v>
          </cell>
          <cell r="C170" t="str">
            <v> </v>
          </cell>
          <cell r="D170">
            <v>0</v>
          </cell>
          <cell r="E170">
            <v>0</v>
          </cell>
        </row>
        <row r="171">
          <cell r="A171" t="str">
            <v>A2020431J</v>
          </cell>
          <cell r="B171" t="str">
            <v>-</v>
          </cell>
          <cell r="C171" t="str">
            <v> </v>
          </cell>
          <cell r="D171">
            <v>4179100</v>
          </cell>
          <cell r="E171">
            <v>7225730</v>
          </cell>
        </row>
        <row r="172">
          <cell r="A172" t="str">
            <v>A2020431M</v>
          </cell>
          <cell r="B172" t="str">
            <v>公害対策費（Ｂ）</v>
          </cell>
          <cell r="C172" t="str">
            <v> </v>
          </cell>
          <cell r="D172">
            <v>0</v>
          </cell>
          <cell r="E172">
            <v>0</v>
          </cell>
        </row>
        <row r="173">
          <cell r="A173" t="str">
            <v>A2020432J</v>
          </cell>
          <cell r="B173" t="str">
            <v>-</v>
          </cell>
          <cell r="C173" t="str">
            <v> </v>
          </cell>
          <cell r="D173">
            <v>37269767</v>
          </cell>
          <cell r="E173">
            <v>41377867</v>
          </cell>
        </row>
        <row r="174">
          <cell r="A174" t="str">
            <v>A2020432M</v>
          </cell>
          <cell r="B174" t="str">
            <v>租税公課</v>
          </cell>
          <cell r="C174" t="str">
            <v> </v>
          </cell>
          <cell r="D174">
            <v>0</v>
          </cell>
          <cell r="E174">
            <v>0</v>
          </cell>
        </row>
        <row r="175">
          <cell r="A175" t="str">
            <v>A20205--M</v>
          </cell>
          <cell r="B175" t="str">
            <v>他勘定振替高</v>
          </cell>
          <cell r="C175" t="str">
            <v> </v>
          </cell>
          <cell r="D175">
            <v>0</v>
          </cell>
          <cell r="E175">
            <v>0</v>
          </cell>
        </row>
        <row r="176">
          <cell r="A176" t="str">
            <v>A2020501M</v>
          </cell>
          <cell r="B176" t="str">
            <v>他勘定振替高（F1/F3000）</v>
          </cell>
          <cell r="C176" t="str">
            <v> </v>
          </cell>
          <cell r="D176">
            <v>0</v>
          </cell>
          <cell r="E176">
            <v>0</v>
          </cell>
        </row>
        <row r="177">
          <cell r="A177" t="str">
            <v>A2020502M</v>
          </cell>
          <cell r="B177" t="str">
            <v>他勘定振替高（カート）</v>
          </cell>
          <cell r="C177" t="str">
            <v> </v>
          </cell>
          <cell r="D177">
            <v>0</v>
          </cell>
          <cell r="E177">
            <v>0</v>
          </cell>
        </row>
        <row r="178">
          <cell r="A178" t="str">
            <v>A2020503M</v>
          </cell>
          <cell r="B178" t="str">
            <v>他勘定振替高（ＨＧＦ）</v>
          </cell>
          <cell r="C178" t="str">
            <v> </v>
          </cell>
          <cell r="D178">
            <v>0</v>
          </cell>
          <cell r="E178">
            <v>0</v>
          </cell>
        </row>
        <row r="179">
          <cell r="A179" t="str">
            <v>A2020504J</v>
          </cell>
          <cell r="B179" t="str">
            <v>-</v>
          </cell>
          <cell r="C179" t="str">
            <v> </v>
          </cell>
          <cell r="D179">
            <v>-2325236</v>
          </cell>
          <cell r="E179">
            <v>-5102544</v>
          </cell>
        </row>
        <row r="180">
          <cell r="A180" t="str">
            <v>A2020504M</v>
          </cell>
          <cell r="B180" t="str">
            <v>他勘定振替高（ＩＳＵＺＵ）</v>
          </cell>
          <cell r="C180" t="str">
            <v> </v>
          </cell>
          <cell r="D180">
            <v>0</v>
          </cell>
          <cell r="E180">
            <v>0</v>
          </cell>
        </row>
        <row r="181">
          <cell r="A181" t="str">
            <v>A2020505J</v>
          </cell>
          <cell r="B181" t="str">
            <v>-</v>
          </cell>
          <cell r="C181" t="str">
            <v> </v>
          </cell>
          <cell r="D181">
            <v>-134454281</v>
          </cell>
          <cell r="E181">
            <v>-134454281</v>
          </cell>
        </row>
        <row r="182">
          <cell r="A182" t="str">
            <v>A2020505M</v>
          </cell>
          <cell r="B182" t="str">
            <v>他勘定振替高（その他）</v>
          </cell>
          <cell r="C182" t="str">
            <v> </v>
          </cell>
          <cell r="D182">
            <v>0</v>
          </cell>
          <cell r="E182">
            <v>0</v>
          </cell>
        </row>
        <row r="183">
          <cell r="A183" t="str">
            <v>A20206--M</v>
          </cell>
          <cell r="B183" t="str">
            <v>その他</v>
          </cell>
          <cell r="C183" t="str">
            <v> </v>
          </cell>
          <cell r="D183">
            <v>0</v>
          </cell>
          <cell r="E183">
            <v>0</v>
          </cell>
        </row>
        <row r="184">
          <cell r="A184" t="str">
            <v>A2020601J</v>
          </cell>
          <cell r="B184" t="str">
            <v>-</v>
          </cell>
          <cell r="C184" t="str">
            <v> </v>
          </cell>
          <cell r="D184">
            <v>-2500</v>
          </cell>
          <cell r="E184">
            <v>6418400</v>
          </cell>
        </row>
        <row r="185">
          <cell r="A185" t="str">
            <v>A2020601M</v>
          </cell>
          <cell r="B185" t="str">
            <v>事業税</v>
          </cell>
          <cell r="C185" t="str">
            <v> </v>
          </cell>
          <cell r="D185">
            <v>0</v>
          </cell>
          <cell r="E185">
            <v>0</v>
          </cell>
        </row>
        <row r="186">
          <cell r="A186" t="str">
            <v>A2020602J</v>
          </cell>
          <cell r="B186" t="str">
            <v>-</v>
          </cell>
          <cell r="C186" t="str">
            <v> </v>
          </cell>
          <cell r="D186">
            <v>261748995</v>
          </cell>
          <cell r="E186">
            <v>503374990</v>
          </cell>
        </row>
        <row r="187">
          <cell r="A187" t="str">
            <v>A2020602M</v>
          </cell>
          <cell r="B187" t="str">
            <v>ＰＧ配賦</v>
          </cell>
          <cell r="C187" t="str">
            <v> </v>
          </cell>
          <cell r="D187">
            <v>0</v>
          </cell>
          <cell r="E187">
            <v>0</v>
          </cell>
        </row>
        <row r="188">
          <cell r="A188" t="str">
            <v>A2020603J</v>
          </cell>
          <cell r="B188" t="str">
            <v>-</v>
          </cell>
          <cell r="C188" t="str">
            <v> </v>
          </cell>
          <cell r="D188">
            <v>2704721</v>
          </cell>
          <cell r="E188">
            <v>20876741</v>
          </cell>
        </row>
        <row r="189">
          <cell r="A189" t="str">
            <v>A2020603M</v>
          </cell>
          <cell r="B189" t="str">
            <v>海外事務所費用</v>
          </cell>
          <cell r="C189" t="str">
            <v> </v>
          </cell>
          <cell r="D189">
            <v>0</v>
          </cell>
          <cell r="E189">
            <v>0</v>
          </cell>
        </row>
        <row r="190">
          <cell r="A190" t="str">
            <v>A2020604J</v>
          </cell>
          <cell r="B190" t="str">
            <v>-</v>
          </cell>
          <cell r="C190" t="str">
            <v> </v>
          </cell>
          <cell r="D190">
            <v>7496441</v>
          </cell>
          <cell r="E190">
            <v>13001502</v>
          </cell>
        </row>
        <row r="191">
          <cell r="A191" t="str">
            <v>A2020604M</v>
          </cell>
          <cell r="B191" t="str">
            <v>営業外損益</v>
          </cell>
          <cell r="C191" t="str">
            <v> </v>
          </cell>
          <cell r="D191">
            <v>0</v>
          </cell>
          <cell r="E191">
            <v>0</v>
          </cell>
        </row>
        <row r="192">
          <cell r="A192" t="str">
            <v>A2020605J</v>
          </cell>
          <cell r="B192" t="str">
            <v>-</v>
          </cell>
          <cell r="C192" t="str">
            <v> </v>
          </cell>
          <cell r="D192">
            <v>5298686</v>
          </cell>
          <cell r="E192">
            <v>9840624</v>
          </cell>
        </row>
        <row r="193">
          <cell r="A193" t="str">
            <v>A2020605M</v>
          </cell>
          <cell r="B193" t="str">
            <v>特別損益</v>
          </cell>
          <cell r="C193" t="str">
            <v> </v>
          </cell>
          <cell r="D193">
            <v>0</v>
          </cell>
          <cell r="E19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GT"/>
      <sheetName val="HGW"/>
      <sheetName val="HGP-T"/>
      <sheetName val="HGP-H"/>
      <sheetName val="HGP"/>
      <sheetName val="4R"/>
      <sheetName val="4R NEW"/>
      <sheetName val="HGA"/>
      <sheetName val="HGH"/>
      <sheetName val="HGF"/>
      <sheetName val="ALL 4～9"/>
      <sheetName val="ALL 4～3"/>
      <sheetName val="通期"/>
      <sheetName val="要員管理表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12HIDUKE</v>
          </cell>
          <cell r="B1" t="str">
            <v>43期  10～3月度  月次報告</v>
          </cell>
        </row>
        <row r="2">
          <cell r="A2" t="str">
            <v>YOUIN_TITLE</v>
          </cell>
          <cell r="B2" t="str">
            <v>**3月度　要員の状況**</v>
          </cell>
        </row>
        <row r="6">
          <cell r="A6" t="str">
            <v>#JA2010101</v>
          </cell>
          <cell r="B6" t="str">
            <v>-</v>
          </cell>
          <cell r="C6">
            <v>1792178522</v>
          </cell>
          <cell r="D6">
            <v>1792178522</v>
          </cell>
          <cell r="E6">
            <v>0</v>
          </cell>
        </row>
        <row r="7">
          <cell r="A7" t="str">
            <v>$JA2010101</v>
          </cell>
          <cell r="B7" t="str">
            <v>-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$JA2010108</v>
          </cell>
          <cell r="B8" t="str">
            <v>-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$JA2010201</v>
          </cell>
          <cell r="B9" t="str">
            <v>-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$JA2010202</v>
          </cell>
          <cell r="B10" t="str">
            <v>-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$JA20202@@</v>
          </cell>
          <cell r="B11" t="str">
            <v>-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$JA20204@@</v>
          </cell>
          <cell r="B12" t="str">
            <v>-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#JA2010108</v>
          </cell>
          <cell r="B13" t="str">
            <v>-</v>
          </cell>
          <cell r="C13">
            <v>38075466</v>
          </cell>
          <cell r="D13">
            <v>38075466</v>
          </cell>
          <cell r="E13">
            <v>0</v>
          </cell>
        </row>
        <row r="14">
          <cell r="A14" t="str">
            <v>#JA2010201</v>
          </cell>
          <cell r="B14" t="str">
            <v>-</v>
          </cell>
          <cell r="C14">
            <v>52531348</v>
          </cell>
          <cell r="D14">
            <v>52531348</v>
          </cell>
          <cell r="E14">
            <v>0</v>
          </cell>
        </row>
        <row r="15">
          <cell r="A15" t="str">
            <v>#JA2010202</v>
          </cell>
          <cell r="B15" t="str">
            <v>-</v>
          </cell>
          <cell r="C15">
            <v>31577989</v>
          </cell>
          <cell r="D15">
            <v>31577989</v>
          </cell>
          <cell r="E15">
            <v>0</v>
          </cell>
        </row>
        <row r="16">
          <cell r="A16" t="str">
            <v>#JA20202@@</v>
          </cell>
          <cell r="B16" t="str">
            <v>-</v>
          </cell>
          <cell r="C16">
            <v>36059992</v>
          </cell>
          <cell r="D16">
            <v>36059992</v>
          </cell>
          <cell r="E16">
            <v>0</v>
          </cell>
        </row>
        <row r="17">
          <cell r="A17" t="str">
            <v>#JA20204@@</v>
          </cell>
          <cell r="B17" t="str">
            <v>-</v>
          </cell>
          <cell r="C17">
            <v>1133249171</v>
          </cell>
          <cell r="D17">
            <v>1133249171</v>
          </cell>
          <cell r="E17">
            <v>0</v>
          </cell>
        </row>
        <row r="18">
          <cell r="A18" t="str">
            <v>AIC1</v>
          </cell>
          <cell r="B18" t="str">
            <v>-</v>
          </cell>
          <cell r="C18">
            <v>3857</v>
          </cell>
          <cell r="D18">
            <v>642</v>
          </cell>
          <cell r="E18">
            <v>645</v>
          </cell>
        </row>
        <row r="19">
          <cell r="A19" t="str">
            <v>AIK1</v>
          </cell>
          <cell r="B19" t="str">
            <v>-</v>
          </cell>
          <cell r="C19">
            <v>3309</v>
          </cell>
          <cell r="D19">
            <v>549</v>
          </cell>
          <cell r="E19">
            <v>550</v>
          </cell>
        </row>
        <row r="20">
          <cell r="A20" t="str">
            <v>AIS1</v>
          </cell>
          <cell r="B20" t="str">
            <v>-</v>
          </cell>
          <cell r="C20">
            <v>940</v>
          </cell>
          <cell r="D20">
            <v>153</v>
          </cell>
          <cell r="E20">
            <v>154</v>
          </cell>
        </row>
        <row r="21">
          <cell r="A21" t="str">
            <v>AIT1</v>
          </cell>
          <cell r="B21" t="str">
            <v>-</v>
          </cell>
          <cell r="C21">
            <v>304</v>
          </cell>
          <cell r="D21">
            <v>48</v>
          </cell>
          <cell r="E21">
            <v>49</v>
          </cell>
        </row>
        <row r="22">
          <cell r="A22" t="str">
            <v>AIZ1</v>
          </cell>
          <cell r="B22" t="str">
            <v>-</v>
          </cell>
          <cell r="C22">
            <v>1696</v>
          </cell>
          <cell r="D22">
            <v>277</v>
          </cell>
          <cell r="E22">
            <v>275</v>
          </cell>
        </row>
        <row r="23">
          <cell r="A23" t="str">
            <v>AJA2010101</v>
          </cell>
          <cell r="B23" t="str">
            <v>-</v>
          </cell>
          <cell r="C23">
            <v>5419383309</v>
          </cell>
          <cell r="D23">
            <v>976324903</v>
          </cell>
          <cell r="E23">
            <v>1004048389</v>
          </cell>
        </row>
        <row r="24">
          <cell r="A24" t="str">
            <v>AJA2010102</v>
          </cell>
          <cell r="B24" t="str">
            <v>-</v>
          </cell>
          <cell r="C24">
            <v>18700000</v>
          </cell>
          <cell r="D24">
            <v>0</v>
          </cell>
          <cell r="E24">
            <v>0</v>
          </cell>
        </row>
        <row r="25">
          <cell r="A25" t="str">
            <v>AJA2010103</v>
          </cell>
          <cell r="B25" t="str">
            <v>-</v>
          </cell>
          <cell r="C25">
            <v>773366291</v>
          </cell>
          <cell r="D25">
            <v>773366291</v>
          </cell>
          <cell r="E25">
            <v>0</v>
          </cell>
        </row>
        <row r="26">
          <cell r="A26" t="str">
            <v>AJA2010104</v>
          </cell>
          <cell r="B26" t="str">
            <v>_</v>
          </cell>
          <cell r="C26">
            <v>599739600</v>
          </cell>
          <cell r="D26">
            <v>599739600</v>
          </cell>
          <cell r="E26">
            <v>0</v>
          </cell>
        </row>
        <row r="27">
          <cell r="A27" t="str">
            <v>AJA2010106</v>
          </cell>
          <cell r="B27" t="str">
            <v>-</v>
          </cell>
          <cell r="C27">
            <v>49199854</v>
          </cell>
          <cell r="D27">
            <v>1760353</v>
          </cell>
          <cell r="E27">
            <v>17264505</v>
          </cell>
        </row>
        <row r="28">
          <cell r="A28" t="str">
            <v>AJA2010107</v>
          </cell>
          <cell r="B28" t="str">
            <v>-</v>
          </cell>
          <cell r="C28">
            <v>138384241</v>
          </cell>
          <cell r="D28">
            <v>-10746349</v>
          </cell>
          <cell r="E28">
            <v>29776858</v>
          </cell>
        </row>
        <row r="29">
          <cell r="A29" t="str">
            <v>AJA2010108</v>
          </cell>
          <cell r="B29" t="str">
            <v>-</v>
          </cell>
          <cell r="C29">
            <v>139984282</v>
          </cell>
          <cell r="D29">
            <v>30253207</v>
          </cell>
          <cell r="E29">
            <v>26169882</v>
          </cell>
        </row>
        <row r="30">
          <cell r="A30" t="str">
            <v>AJA2010201</v>
          </cell>
          <cell r="B30" t="str">
            <v>-</v>
          </cell>
          <cell r="C30">
            <v>459199802</v>
          </cell>
          <cell r="D30">
            <v>98134102</v>
          </cell>
          <cell r="E30">
            <v>84736106</v>
          </cell>
        </row>
        <row r="31">
          <cell r="A31" t="str">
            <v>AJA2010202</v>
          </cell>
          <cell r="B31" t="str">
            <v>-</v>
          </cell>
          <cell r="C31">
            <v>346338187</v>
          </cell>
          <cell r="D31">
            <v>90685391</v>
          </cell>
          <cell r="E31">
            <v>59468229</v>
          </cell>
        </row>
        <row r="32">
          <cell r="A32" t="str">
            <v>AJA20201@@</v>
          </cell>
          <cell r="B32" t="str">
            <v>-</v>
          </cell>
          <cell r="C32">
            <v>8787532216</v>
          </cell>
          <cell r="D32">
            <v>1512765491</v>
          </cell>
          <cell r="E32">
            <v>1493611511</v>
          </cell>
        </row>
        <row r="33">
          <cell r="A33" t="str">
            <v>AJA20202@@</v>
          </cell>
          <cell r="B33" t="str">
            <v>-</v>
          </cell>
          <cell r="C33">
            <v>592961961</v>
          </cell>
          <cell r="D33">
            <v>107223911</v>
          </cell>
          <cell r="E33">
            <v>99851757</v>
          </cell>
        </row>
        <row r="34">
          <cell r="A34" t="str">
            <v>AJA2020301</v>
          </cell>
          <cell r="B34" t="str">
            <v>-</v>
          </cell>
          <cell r="C34">
            <v>447001324</v>
          </cell>
          <cell r="D34">
            <v>72019119</v>
          </cell>
          <cell r="E34">
            <v>71522000</v>
          </cell>
        </row>
        <row r="35">
          <cell r="A35" t="str">
            <v>AJA2020302</v>
          </cell>
          <cell r="B35" t="str">
            <v>-</v>
          </cell>
          <cell r="C35">
            <v>392539206</v>
          </cell>
          <cell r="D35">
            <v>44423201</v>
          </cell>
          <cell r="E35">
            <v>69623201</v>
          </cell>
        </row>
        <row r="36">
          <cell r="A36" t="str">
            <v>AJA2020303</v>
          </cell>
          <cell r="B36" t="str">
            <v>-</v>
          </cell>
          <cell r="C36">
            <v>319519766</v>
          </cell>
          <cell r="D36">
            <v>95096139</v>
          </cell>
          <cell r="E36">
            <v>50164350</v>
          </cell>
        </row>
        <row r="37">
          <cell r="A37" t="str">
            <v>AJA20204@@</v>
          </cell>
          <cell r="B37" t="str">
            <v>-</v>
          </cell>
          <cell r="C37">
            <v>1747452207</v>
          </cell>
          <cell r="D37">
            <v>464856969</v>
          </cell>
          <cell r="E37">
            <v>321839124</v>
          </cell>
        </row>
        <row r="38">
          <cell r="A38" t="str">
            <v>AJA2020502</v>
          </cell>
          <cell r="B38" t="str">
            <v>-</v>
          </cell>
          <cell r="C38">
            <v>193603364</v>
          </cell>
          <cell r="D38">
            <v>36443506</v>
          </cell>
          <cell r="E38">
            <v>37554395</v>
          </cell>
        </row>
        <row r="39">
          <cell r="A39" t="str">
            <v>AJA2020503</v>
          </cell>
          <cell r="B39" t="str">
            <v>-</v>
          </cell>
          <cell r="C39">
            <v>486557063</v>
          </cell>
          <cell r="D39">
            <v>146480028</v>
          </cell>
          <cell r="E39">
            <v>75800879</v>
          </cell>
        </row>
        <row r="40">
          <cell r="A40" t="str">
            <v>AJA2020504</v>
          </cell>
          <cell r="B40" t="str">
            <v>-</v>
          </cell>
          <cell r="C40">
            <v>-9112385</v>
          </cell>
          <cell r="D40">
            <v>-3029013</v>
          </cell>
          <cell r="E40">
            <v>-708273</v>
          </cell>
        </row>
        <row r="41">
          <cell r="A41" t="str">
            <v>AJA2020505</v>
          </cell>
          <cell r="B41" t="str">
            <v>-</v>
          </cell>
          <cell r="C41">
            <v>33264320</v>
          </cell>
          <cell r="D41">
            <v>3844315</v>
          </cell>
          <cell r="E41">
            <v>13876083</v>
          </cell>
        </row>
        <row r="42">
          <cell r="A42" t="str">
            <v>FIK1</v>
          </cell>
          <cell r="B42" t="str">
            <v>-</v>
          </cell>
          <cell r="C42">
            <v>2224</v>
          </cell>
          <cell r="D42">
            <v>368</v>
          </cell>
          <cell r="E42">
            <v>370</v>
          </cell>
        </row>
        <row r="43">
          <cell r="A43" t="str">
            <v>FIS1</v>
          </cell>
          <cell r="B43" t="str">
            <v>-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FIZ1</v>
          </cell>
          <cell r="B44" t="str">
            <v>-</v>
          </cell>
          <cell r="C44">
            <v>188</v>
          </cell>
          <cell r="D44">
            <v>32</v>
          </cell>
          <cell r="E44">
            <v>31</v>
          </cell>
        </row>
        <row r="45">
          <cell r="A45" t="str">
            <v>FJA2010101</v>
          </cell>
          <cell r="B45" t="str">
            <v>-</v>
          </cell>
          <cell r="C45">
            <v>1241219486</v>
          </cell>
          <cell r="D45">
            <v>500193532</v>
          </cell>
          <cell r="E45">
            <v>243838600</v>
          </cell>
        </row>
        <row r="46">
          <cell r="A46" t="str">
            <v>FJA2010103</v>
          </cell>
          <cell r="B46" t="str">
            <v>-</v>
          </cell>
          <cell r="C46">
            <v>116562873</v>
          </cell>
          <cell r="D46">
            <v>116562873</v>
          </cell>
          <cell r="E46">
            <v>0</v>
          </cell>
        </row>
        <row r="47">
          <cell r="A47" t="str">
            <v>FJA2010106</v>
          </cell>
          <cell r="B47" t="str">
            <v>-</v>
          </cell>
          <cell r="C47">
            <v>402792879</v>
          </cell>
          <cell r="D47">
            <v>322606765</v>
          </cell>
          <cell r="E47">
            <v>5820381</v>
          </cell>
        </row>
        <row r="48">
          <cell r="A48" t="str">
            <v>FJA2010107</v>
          </cell>
          <cell r="B48" t="str">
            <v>-</v>
          </cell>
          <cell r="C48">
            <v>38579216</v>
          </cell>
          <cell r="D48">
            <v>28020724</v>
          </cell>
          <cell r="E48">
            <v>7893520</v>
          </cell>
        </row>
        <row r="49">
          <cell r="A49" t="str">
            <v>FJA2010108</v>
          </cell>
          <cell r="B49" t="str">
            <v>-</v>
          </cell>
          <cell r="C49">
            <v>3621041</v>
          </cell>
          <cell r="D49">
            <v>1465634</v>
          </cell>
          <cell r="E49">
            <v>482662</v>
          </cell>
        </row>
        <row r="50">
          <cell r="A50" t="str">
            <v>FJA2010201</v>
          </cell>
          <cell r="B50" t="str">
            <v>-</v>
          </cell>
          <cell r="C50">
            <v>226516975</v>
          </cell>
          <cell r="D50">
            <v>80792986</v>
          </cell>
          <cell r="E50">
            <v>44251467</v>
          </cell>
        </row>
        <row r="51">
          <cell r="A51" t="str">
            <v>FJA2010202</v>
          </cell>
          <cell r="B51" t="str">
            <v>-</v>
          </cell>
          <cell r="C51">
            <v>95462622</v>
          </cell>
          <cell r="D51">
            <v>25990982</v>
          </cell>
          <cell r="E51">
            <v>14709407</v>
          </cell>
        </row>
        <row r="52">
          <cell r="A52" t="str">
            <v>FJA20201@@</v>
          </cell>
          <cell r="B52" t="str">
            <v>-</v>
          </cell>
          <cell r="C52">
            <v>1794513487</v>
          </cell>
          <cell r="D52">
            <v>298761585</v>
          </cell>
          <cell r="E52">
            <v>300073296</v>
          </cell>
        </row>
        <row r="53">
          <cell r="A53" t="str">
            <v>FJA20202@@</v>
          </cell>
          <cell r="B53" t="str">
            <v>-</v>
          </cell>
          <cell r="C53">
            <v>265533106</v>
          </cell>
          <cell r="D53">
            <v>58821840</v>
          </cell>
          <cell r="E53">
            <v>56013917</v>
          </cell>
        </row>
        <row r="54">
          <cell r="A54" t="str">
            <v>FJA2020301</v>
          </cell>
          <cell r="B54" t="str">
            <v>-</v>
          </cell>
          <cell r="C54">
            <v>464338685</v>
          </cell>
          <cell r="D54">
            <v>174199656</v>
          </cell>
          <cell r="E54">
            <v>54099600</v>
          </cell>
        </row>
        <row r="55">
          <cell r="A55" t="str">
            <v>FJA2020302</v>
          </cell>
          <cell r="B55" t="str">
            <v>-</v>
          </cell>
          <cell r="C55">
            <v>122899141</v>
          </cell>
          <cell r="D55">
            <v>24586677</v>
          </cell>
          <cell r="E55">
            <v>20635376</v>
          </cell>
        </row>
        <row r="56">
          <cell r="A56" t="str">
            <v>FJA2020303</v>
          </cell>
          <cell r="B56" t="str">
            <v>-</v>
          </cell>
          <cell r="C56">
            <v>164945159</v>
          </cell>
          <cell r="D56">
            <v>35291663</v>
          </cell>
          <cell r="E56">
            <v>27566318</v>
          </cell>
        </row>
        <row r="57">
          <cell r="A57" t="str">
            <v>FJA20204@@</v>
          </cell>
          <cell r="B57" t="str">
            <v>-</v>
          </cell>
          <cell r="C57">
            <v>983611510</v>
          </cell>
          <cell r="D57">
            <v>393904608</v>
          </cell>
          <cell r="E57">
            <v>151063105</v>
          </cell>
        </row>
        <row r="58">
          <cell r="A58" t="str">
            <v>GIC1</v>
          </cell>
          <cell r="B58" t="str">
            <v>-</v>
          </cell>
          <cell r="C58">
            <v>7906</v>
          </cell>
          <cell r="D58">
            <v>1318</v>
          </cell>
          <cell r="E58">
            <v>1316</v>
          </cell>
        </row>
        <row r="59">
          <cell r="A59" t="str">
            <v>GIK1</v>
          </cell>
          <cell r="B59" t="str">
            <v>-</v>
          </cell>
          <cell r="C59">
            <v>13609</v>
          </cell>
          <cell r="D59">
            <v>2267</v>
          </cell>
          <cell r="E59">
            <v>2271</v>
          </cell>
        </row>
        <row r="60">
          <cell r="A60" t="str">
            <v>GIS1</v>
          </cell>
          <cell r="B60" t="str">
            <v>-</v>
          </cell>
          <cell r="C60">
            <v>2367</v>
          </cell>
          <cell r="D60">
            <v>359</v>
          </cell>
          <cell r="E60">
            <v>360</v>
          </cell>
        </row>
        <row r="61">
          <cell r="A61" t="str">
            <v>GIT1</v>
          </cell>
          <cell r="B61" t="str">
            <v>-</v>
          </cell>
          <cell r="C61">
            <v>294</v>
          </cell>
          <cell r="D61">
            <v>48</v>
          </cell>
          <cell r="E61">
            <v>48</v>
          </cell>
        </row>
        <row r="62">
          <cell r="A62" t="str">
            <v>GIZ1</v>
          </cell>
          <cell r="B62" t="str">
            <v>-</v>
          </cell>
          <cell r="C62">
            <v>5668</v>
          </cell>
          <cell r="D62">
            <v>953</v>
          </cell>
          <cell r="E62">
            <v>949</v>
          </cell>
        </row>
        <row r="63">
          <cell r="A63" t="str">
            <v>GJA2010101</v>
          </cell>
          <cell r="B63" t="str">
            <v>-</v>
          </cell>
          <cell r="C63">
            <v>12201463923</v>
          </cell>
          <cell r="D63">
            <v>1660833626</v>
          </cell>
          <cell r="E63">
            <v>1603998487</v>
          </cell>
        </row>
        <row r="64">
          <cell r="A64" t="str">
            <v>GJA2010102</v>
          </cell>
          <cell r="B64" t="str">
            <v>-</v>
          </cell>
          <cell r="C64">
            <v>141975757</v>
          </cell>
          <cell r="D64">
            <v>24249752</v>
          </cell>
          <cell r="E64">
            <v>30609466</v>
          </cell>
        </row>
        <row r="65">
          <cell r="A65" t="str">
            <v>GJA2010103</v>
          </cell>
          <cell r="B65" t="str">
            <v>-</v>
          </cell>
          <cell r="C65">
            <v>11553852276</v>
          </cell>
          <cell r="D65">
            <v>11553852276</v>
          </cell>
          <cell r="E65">
            <v>0</v>
          </cell>
        </row>
        <row r="66">
          <cell r="A66" t="str">
            <v>GJA2010104</v>
          </cell>
          <cell r="B66" t="str">
            <v>_</v>
          </cell>
          <cell r="C66">
            <v>852117794</v>
          </cell>
          <cell r="D66">
            <v>852117794</v>
          </cell>
          <cell r="E66">
            <v>0</v>
          </cell>
        </row>
        <row r="67">
          <cell r="A67" t="str">
            <v>GJA2010105</v>
          </cell>
          <cell r="B67" t="str">
            <v>_</v>
          </cell>
          <cell r="C67">
            <v>869204325</v>
          </cell>
          <cell r="D67">
            <v>869204325</v>
          </cell>
          <cell r="E67">
            <v>0</v>
          </cell>
        </row>
        <row r="68">
          <cell r="A68" t="str">
            <v>GJA2010106</v>
          </cell>
          <cell r="B68" t="str">
            <v>-</v>
          </cell>
          <cell r="C68">
            <v>512436605</v>
          </cell>
          <cell r="D68">
            <v>100129491</v>
          </cell>
          <cell r="E68">
            <v>40922484</v>
          </cell>
        </row>
        <row r="69">
          <cell r="A69" t="str">
            <v>GJA2010107</v>
          </cell>
          <cell r="B69" t="str">
            <v>-</v>
          </cell>
          <cell r="C69">
            <v>1797680120</v>
          </cell>
          <cell r="D69">
            <v>1030372366</v>
          </cell>
          <cell r="E69">
            <v>76468838</v>
          </cell>
        </row>
        <row r="70">
          <cell r="A70" t="str">
            <v>GJA2010108</v>
          </cell>
          <cell r="B70" t="str">
            <v>-</v>
          </cell>
          <cell r="C70">
            <v>230534000</v>
          </cell>
          <cell r="D70">
            <v>82610290</v>
          </cell>
          <cell r="E70">
            <v>15068735</v>
          </cell>
        </row>
        <row r="71">
          <cell r="A71" t="str">
            <v>GJA2010109</v>
          </cell>
          <cell r="B71" t="str">
            <v>_</v>
          </cell>
          <cell r="C71">
            <v>1922646728</v>
          </cell>
          <cell r="D71">
            <v>437154714</v>
          </cell>
          <cell r="E71">
            <v>-106795104</v>
          </cell>
        </row>
        <row r="72">
          <cell r="A72" t="str">
            <v>GJA2010201</v>
          </cell>
          <cell r="B72" t="str">
            <v>-</v>
          </cell>
          <cell r="C72">
            <v>1610452717</v>
          </cell>
          <cell r="D72">
            <v>351343683</v>
          </cell>
          <cell r="E72">
            <v>302116191</v>
          </cell>
        </row>
        <row r="73">
          <cell r="A73" t="str">
            <v>GJA2010202</v>
          </cell>
          <cell r="B73" t="str">
            <v>-</v>
          </cell>
          <cell r="C73">
            <v>1206948480</v>
          </cell>
          <cell r="D73">
            <v>338794846</v>
          </cell>
          <cell r="E73">
            <v>213224863</v>
          </cell>
        </row>
        <row r="74">
          <cell r="A74" t="str">
            <v>GJA2010203</v>
          </cell>
          <cell r="B74" t="str">
            <v>_</v>
          </cell>
          <cell r="C74">
            <v>506034619</v>
          </cell>
          <cell r="D74">
            <v>127000129</v>
          </cell>
          <cell r="E74">
            <v>87929892</v>
          </cell>
        </row>
        <row r="75">
          <cell r="A75" t="str">
            <v>GJA20201@@</v>
          </cell>
          <cell r="B75" t="str">
            <v>-</v>
          </cell>
          <cell r="C75">
            <v>23261366283</v>
          </cell>
          <cell r="D75">
            <v>4073374284</v>
          </cell>
          <cell r="E75">
            <v>3707786255</v>
          </cell>
        </row>
        <row r="76">
          <cell r="A76" t="str">
            <v>GJA20202@@</v>
          </cell>
          <cell r="B76" t="str">
            <v>-</v>
          </cell>
          <cell r="C76">
            <v>2248692110</v>
          </cell>
          <cell r="D76">
            <v>441341742</v>
          </cell>
          <cell r="E76">
            <v>412096448</v>
          </cell>
        </row>
        <row r="77">
          <cell r="A77" t="str">
            <v>GJA2020301</v>
          </cell>
          <cell r="B77" t="str">
            <v>-</v>
          </cell>
          <cell r="C77">
            <v>2155104715</v>
          </cell>
          <cell r="D77">
            <v>586714451</v>
          </cell>
          <cell r="E77">
            <v>342925799</v>
          </cell>
        </row>
        <row r="78">
          <cell r="A78" t="str">
            <v>GJA2020302</v>
          </cell>
          <cell r="B78" t="str">
            <v>-</v>
          </cell>
          <cell r="C78">
            <v>1876082132</v>
          </cell>
          <cell r="D78">
            <v>312749264</v>
          </cell>
          <cell r="E78">
            <v>312901192</v>
          </cell>
        </row>
        <row r="79">
          <cell r="A79" t="str">
            <v>GJA2020303</v>
          </cell>
          <cell r="B79" t="str">
            <v>-</v>
          </cell>
          <cell r="C79">
            <v>797923120</v>
          </cell>
          <cell r="D79">
            <v>182263831</v>
          </cell>
          <cell r="E79">
            <v>105274373</v>
          </cell>
        </row>
        <row r="80">
          <cell r="A80" t="str">
            <v>GJA20204@@</v>
          </cell>
          <cell r="B80" t="str">
            <v>-</v>
          </cell>
          <cell r="C80">
            <v>8316990690</v>
          </cell>
          <cell r="D80">
            <v>2300562808</v>
          </cell>
          <cell r="E80">
            <v>1392060451</v>
          </cell>
        </row>
        <row r="81">
          <cell r="A81" t="str">
            <v>GJA2020501</v>
          </cell>
          <cell r="B81" t="str">
            <v>-</v>
          </cell>
          <cell r="C81">
            <v>-160187400</v>
          </cell>
          <cell r="D81">
            <v>-160187400</v>
          </cell>
          <cell r="E81">
            <v>0</v>
          </cell>
        </row>
        <row r="82">
          <cell r="A82" t="str">
            <v>GJA2020502</v>
          </cell>
          <cell r="B82" t="str">
            <v>-</v>
          </cell>
          <cell r="C82">
            <v>1615495952</v>
          </cell>
          <cell r="D82">
            <v>274305035</v>
          </cell>
          <cell r="E82">
            <v>264237283</v>
          </cell>
        </row>
        <row r="83">
          <cell r="A83" t="str">
            <v>GJA2020503</v>
          </cell>
          <cell r="B83" t="str">
            <v>-</v>
          </cell>
          <cell r="C83">
            <v>148541303</v>
          </cell>
          <cell r="D83">
            <v>43676023</v>
          </cell>
          <cell r="E83">
            <v>25085840</v>
          </cell>
        </row>
        <row r="84">
          <cell r="A84" t="str">
            <v>GJA2020504</v>
          </cell>
          <cell r="B84" t="str">
            <v>-</v>
          </cell>
          <cell r="C84">
            <v>-13170343</v>
          </cell>
          <cell r="D84">
            <v>-8630401</v>
          </cell>
          <cell r="E84">
            <v>-5619596</v>
          </cell>
        </row>
        <row r="85">
          <cell r="A85" t="str">
            <v>GJA2020505</v>
          </cell>
          <cell r="B85" t="str">
            <v>-</v>
          </cell>
          <cell r="C85">
            <v>212775026</v>
          </cell>
          <cell r="D85">
            <v>41410450</v>
          </cell>
          <cell r="E85">
            <v>2887637</v>
          </cell>
        </row>
        <row r="86">
          <cell r="A86" t="str">
            <v>GYA2010101</v>
          </cell>
          <cell r="B86" t="str">
            <v>-</v>
          </cell>
          <cell r="C86">
            <v>7787565000</v>
          </cell>
          <cell r="D86">
            <v>656860000</v>
          </cell>
          <cell r="E86">
            <v>742915000</v>
          </cell>
        </row>
        <row r="87">
          <cell r="A87" t="str">
            <v>GYA2010102</v>
          </cell>
          <cell r="B87" t="str">
            <v>-</v>
          </cell>
          <cell r="C87">
            <v>184993000</v>
          </cell>
          <cell r="D87">
            <v>22578000</v>
          </cell>
          <cell r="E87">
            <v>12615000</v>
          </cell>
        </row>
        <row r="88">
          <cell r="A88" t="str">
            <v>GYA2010106</v>
          </cell>
          <cell r="B88" t="str">
            <v>-</v>
          </cell>
          <cell r="C88">
            <v>400456000</v>
          </cell>
          <cell r="D88">
            <v>87156000</v>
          </cell>
          <cell r="E88">
            <v>27104000</v>
          </cell>
        </row>
        <row r="89">
          <cell r="A89" t="str">
            <v>GYA2010107</v>
          </cell>
          <cell r="B89" t="str">
            <v>-</v>
          </cell>
          <cell r="C89">
            <v>1096368000</v>
          </cell>
          <cell r="D89">
            <v>228903000</v>
          </cell>
          <cell r="E89">
            <v>284490000</v>
          </cell>
        </row>
        <row r="90">
          <cell r="A90" t="str">
            <v>GYA2010108</v>
          </cell>
          <cell r="B90" t="str">
            <v>-</v>
          </cell>
          <cell r="C90">
            <v>470260000</v>
          </cell>
          <cell r="D90">
            <v>118700000</v>
          </cell>
          <cell r="E90">
            <v>76900000</v>
          </cell>
        </row>
        <row r="91">
          <cell r="A91" t="str">
            <v>GYA2010201</v>
          </cell>
          <cell r="B91" t="str">
            <v>-</v>
          </cell>
          <cell r="C91">
            <v>1602313000</v>
          </cell>
          <cell r="D91">
            <v>252840000</v>
          </cell>
          <cell r="E91">
            <v>278348000</v>
          </cell>
        </row>
        <row r="92">
          <cell r="A92" t="str">
            <v>GYA2010202</v>
          </cell>
          <cell r="B92" t="str">
            <v>-</v>
          </cell>
          <cell r="C92">
            <v>827522000</v>
          </cell>
          <cell r="D92">
            <v>68436000</v>
          </cell>
          <cell r="E92">
            <v>196509000</v>
          </cell>
        </row>
        <row r="93">
          <cell r="A93" t="str">
            <v>GYA20201@@</v>
          </cell>
          <cell r="B93" t="str">
            <v>-</v>
          </cell>
          <cell r="C93">
            <v>22596683000</v>
          </cell>
          <cell r="D93">
            <v>3750997000</v>
          </cell>
          <cell r="E93">
            <v>3716918000</v>
          </cell>
        </row>
        <row r="94">
          <cell r="A94" t="str">
            <v>GYA20202@@</v>
          </cell>
          <cell r="B94" t="str">
            <v>-</v>
          </cell>
          <cell r="C94">
            <v>2466767000</v>
          </cell>
          <cell r="D94">
            <v>418789000</v>
          </cell>
          <cell r="E94">
            <v>400873000</v>
          </cell>
        </row>
        <row r="95">
          <cell r="A95" t="str">
            <v>GYA2020301</v>
          </cell>
          <cell r="B95" t="str">
            <v>-</v>
          </cell>
          <cell r="C95">
            <v>2228010000</v>
          </cell>
          <cell r="D95">
            <v>461662000</v>
          </cell>
          <cell r="E95">
            <v>396053000</v>
          </cell>
        </row>
        <row r="96">
          <cell r="A96" t="str">
            <v>GYA2020302</v>
          </cell>
          <cell r="B96" t="str">
            <v>-</v>
          </cell>
          <cell r="C96">
            <v>1875762000</v>
          </cell>
          <cell r="D96">
            <v>312627000</v>
          </cell>
          <cell r="E96">
            <v>312627000</v>
          </cell>
        </row>
        <row r="97">
          <cell r="A97" t="str">
            <v>GYA2020303</v>
          </cell>
          <cell r="B97" t="str">
            <v>-</v>
          </cell>
          <cell r="C97">
            <v>791342000</v>
          </cell>
          <cell r="D97">
            <v>153799000</v>
          </cell>
          <cell r="E97">
            <v>115052000</v>
          </cell>
        </row>
        <row r="98">
          <cell r="A98" t="str">
            <v>GYA20204@@</v>
          </cell>
          <cell r="B98" t="str">
            <v>-</v>
          </cell>
          <cell r="C98">
            <v>8209425000</v>
          </cell>
          <cell r="D98">
            <v>1473900000</v>
          </cell>
          <cell r="E98">
            <v>1406291000</v>
          </cell>
        </row>
        <row r="99">
          <cell r="A99" t="str">
            <v>GYA2020501</v>
          </cell>
          <cell r="B99" t="str">
            <v>-</v>
          </cell>
          <cell r="C99">
            <v>-78676000</v>
          </cell>
          <cell r="D99">
            <v>-78676000</v>
          </cell>
          <cell r="E99">
            <v>0</v>
          </cell>
        </row>
        <row r="100">
          <cell r="A100" t="str">
            <v>GYA2020504</v>
          </cell>
          <cell r="B100" t="str">
            <v>-</v>
          </cell>
          <cell r="C100">
            <v>-21387000</v>
          </cell>
          <cell r="D100">
            <v>-14283000</v>
          </cell>
          <cell r="E100">
            <v>-433000</v>
          </cell>
        </row>
        <row r="101">
          <cell r="A101" t="str">
            <v>GYA2020505</v>
          </cell>
          <cell r="B101" t="str">
            <v>-</v>
          </cell>
          <cell r="C101">
            <v>198884000</v>
          </cell>
          <cell r="D101">
            <v>198884000</v>
          </cell>
          <cell r="E101">
            <v>0</v>
          </cell>
        </row>
        <row r="102">
          <cell r="A102" t="str">
            <v>HIC1</v>
          </cell>
          <cell r="B102" t="str">
            <v>-</v>
          </cell>
          <cell r="C102">
            <v>780</v>
          </cell>
          <cell r="D102">
            <v>130</v>
          </cell>
          <cell r="E102">
            <v>129</v>
          </cell>
        </row>
        <row r="103">
          <cell r="A103" t="str">
            <v>HIK1</v>
          </cell>
          <cell r="B103" t="str">
            <v>-</v>
          </cell>
          <cell r="C103">
            <v>860</v>
          </cell>
          <cell r="D103">
            <v>142</v>
          </cell>
          <cell r="E103">
            <v>143</v>
          </cell>
        </row>
        <row r="104">
          <cell r="A104" t="str">
            <v>HIT1</v>
          </cell>
          <cell r="B104" t="str">
            <v>-</v>
          </cell>
          <cell r="C104">
            <v>52</v>
          </cell>
          <cell r="D104">
            <v>8</v>
          </cell>
          <cell r="E104">
            <v>8</v>
          </cell>
        </row>
        <row r="105">
          <cell r="A105" t="str">
            <v>HIZ1</v>
          </cell>
          <cell r="B105" t="str">
            <v>-</v>
          </cell>
          <cell r="C105">
            <v>274</v>
          </cell>
          <cell r="D105">
            <v>45</v>
          </cell>
          <cell r="E105">
            <v>46</v>
          </cell>
        </row>
        <row r="106">
          <cell r="A106" t="str">
            <v>HJA2010101</v>
          </cell>
          <cell r="B106" t="str">
            <v>-</v>
          </cell>
          <cell r="C106">
            <v>535421383</v>
          </cell>
          <cell r="D106">
            <v>138738579</v>
          </cell>
          <cell r="E106">
            <v>58110442</v>
          </cell>
        </row>
        <row r="107">
          <cell r="A107" t="str">
            <v>HJA2010102</v>
          </cell>
          <cell r="B107" t="str">
            <v>-</v>
          </cell>
          <cell r="C107">
            <v>2000000</v>
          </cell>
          <cell r="D107">
            <v>2000000</v>
          </cell>
          <cell r="E107">
            <v>0</v>
          </cell>
        </row>
        <row r="108">
          <cell r="A108" t="str">
            <v>HJA2010103</v>
          </cell>
          <cell r="B108" t="str">
            <v>-</v>
          </cell>
          <cell r="C108">
            <v>241463749</v>
          </cell>
          <cell r="D108">
            <v>241463749</v>
          </cell>
          <cell r="E108">
            <v>0</v>
          </cell>
        </row>
        <row r="109">
          <cell r="A109" t="str">
            <v>HJA2010106</v>
          </cell>
          <cell r="B109" t="str">
            <v>-</v>
          </cell>
          <cell r="C109">
            <v>45269755</v>
          </cell>
          <cell r="D109">
            <v>24400000</v>
          </cell>
          <cell r="E109">
            <v>0</v>
          </cell>
        </row>
        <row r="110">
          <cell r="A110" t="str">
            <v>HJA2010107</v>
          </cell>
          <cell r="B110" t="str">
            <v>-</v>
          </cell>
          <cell r="C110">
            <v>23505396</v>
          </cell>
          <cell r="D110">
            <v>4964496</v>
          </cell>
          <cell r="E110">
            <v>7216625</v>
          </cell>
        </row>
        <row r="111">
          <cell r="A111" t="str">
            <v>HJA2010108</v>
          </cell>
          <cell r="B111" t="str">
            <v>-</v>
          </cell>
          <cell r="C111">
            <v>2994591</v>
          </cell>
          <cell r="D111">
            <v>428089</v>
          </cell>
          <cell r="E111">
            <v>315814</v>
          </cell>
        </row>
        <row r="112">
          <cell r="A112" t="str">
            <v>HJA2010201</v>
          </cell>
          <cell r="B112" t="str">
            <v>-</v>
          </cell>
          <cell r="C112">
            <v>83103813</v>
          </cell>
          <cell r="D112">
            <v>16899666</v>
          </cell>
          <cell r="E112">
            <v>12215698</v>
          </cell>
        </row>
        <row r="113">
          <cell r="A113" t="str">
            <v>HJA2010202</v>
          </cell>
          <cell r="B113" t="str">
            <v>-</v>
          </cell>
          <cell r="C113">
            <v>30724157</v>
          </cell>
          <cell r="D113">
            <v>4366745</v>
          </cell>
          <cell r="E113">
            <v>5510916</v>
          </cell>
        </row>
        <row r="114">
          <cell r="A114" t="str">
            <v>HJA20201@@</v>
          </cell>
          <cell r="B114" t="str">
            <v>-</v>
          </cell>
          <cell r="C114">
            <v>1656166980</v>
          </cell>
          <cell r="D114">
            <v>280069145</v>
          </cell>
          <cell r="E114">
            <v>275055494</v>
          </cell>
        </row>
        <row r="115">
          <cell r="A115" t="str">
            <v>HJA20202@@</v>
          </cell>
          <cell r="B115" t="str">
            <v>-</v>
          </cell>
          <cell r="C115">
            <v>115871309</v>
          </cell>
          <cell r="D115">
            <v>18780114</v>
          </cell>
          <cell r="E115">
            <v>21080519</v>
          </cell>
        </row>
        <row r="116">
          <cell r="A116" t="str">
            <v>HJA2020301</v>
          </cell>
          <cell r="B116" t="str">
            <v>-</v>
          </cell>
          <cell r="C116">
            <v>123505272</v>
          </cell>
          <cell r="D116">
            <v>38246536</v>
          </cell>
          <cell r="E116">
            <v>20470000</v>
          </cell>
        </row>
        <row r="117">
          <cell r="A117" t="str">
            <v>HJA2020302</v>
          </cell>
          <cell r="B117" t="str">
            <v>-</v>
          </cell>
          <cell r="C117">
            <v>125652000</v>
          </cell>
          <cell r="D117">
            <v>46092000</v>
          </cell>
          <cell r="E117">
            <v>15912000</v>
          </cell>
        </row>
        <row r="118">
          <cell r="A118" t="str">
            <v>HJA2020303</v>
          </cell>
          <cell r="B118" t="str">
            <v>-</v>
          </cell>
          <cell r="C118">
            <v>31741988</v>
          </cell>
          <cell r="D118">
            <v>9064102</v>
          </cell>
          <cell r="E118">
            <v>5744787</v>
          </cell>
        </row>
        <row r="119">
          <cell r="A119" t="str">
            <v>HJA20204@@</v>
          </cell>
          <cell r="B119" t="str">
            <v>-</v>
          </cell>
          <cell r="C119">
            <v>372434353</v>
          </cell>
          <cell r="D119">
            <v>93110997</v>
          </cell>
          <cell r="E119">
            <v>58325585</v>
          </cell>
        </row>
        <row r="120">
          <cell r="A120" t="str">
            <v>HJA2020502</v>
          </cell>
          <cell r="B120" t="str">
            <v>-</v>
          </cell>
          <cell r="C120">
            <v>2644387</v>
          </cell>
          <cell r="D120">
            <v>119183</v>
          </cell>
          <cell r="E120">
            <v>52875</v>
          </cell>
        </row>
        <row r="121">
          <cell r="A121" t="str">
            <v>HJA2020503</v>
          </cell>
          <cell r="B121" t="str">
            <v>-</v>
          </cell>
          <cell r="C121">
            <v>121905750</v>
          </cell>
          <cell r="D121">
            <v>62461455</v>
          </cell>
          <cell r="E121">
            <v>53296095</v>
          </cell>
        </row>
        <row r="122">
          <cell r="A122" t="str">
            <v>HJA2020504</v>
          </cell>
          <cell r="B122" t="str">
            <v>-</v>
          </cell>
          <cell r="C122">
            <v>-860905</v>
          </cell>
          <cell r="D122">
            <v>49012</v>
          </cell>
          <cell r="E122">
            <v>-1041942</v>
          </cell>
        </row>
        <row r="123">
          <cell r="A123" t="str">
            <v>HJA2020505</v>
          </cell>
          <cell r="B123" t="str">
            <v>-</v>
          </cell>
          <cell r="C123">
            <v>426165</v>
          </cell>
          <cell r="D123">
            <v>125250</v>
          </cell>
          <cell r="E123">
            <v>0</v>
          </cell>
        </row>
        <row r="124">
          <cell r="A124" t="str">
            <v>MMA1------</v>
          </cell>
          <cell r="B124" t="str">
            <v>受託研究料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MMA2------</v>
          </cell>
          <cell r="B125" t="str">
            <v>費用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MMA201----</v>
          </cell>
          <cell r="B126" t="str">
            <v>直接費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MMA20101--</v>
          </cell>
          <cell r="B127" t="str">
            <v>材料費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MMA2010101</v>
          </cell>
          <cell r="B128" t="str">
            <v>購入部品費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MMA2010102</v>
          </cell>
          <cell r="B129" t="str">
            <v>委託研究費（Ｈ Gr）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MMA2010103</v>
          </cell>
          <cell r="B130" t="str">
            <v>委託研究費（ＨＲＡ）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MMA2010104</v>
          </cell>
          <cell r="B131" t="str">
            <v>委託研究費（ＨＲＥ－Ｇ）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MMA2010105</v>
          </cell>
          <cell r="B132" t="str">
            <v>委託研究費（ＨＲＥ－ＵＫ）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MMA2010106</v>
          </cell>
          <cell r="B133" t="str">
            <v>委託研究費（他）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MMA2010107</v>
          </cell>
          <cell r="B134" t="str">
            <v>テスト車輌費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MMA2010108</v>
          </cell>
          <cell r="B135" t="str">
            <v>その他材料費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MMA2010109</v>
          </cell>
          <cell r="B136" t="str">
            <v>材料費（Ｒ）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MMA20102--</v>
          </cell>
          <cell r="B137" t="str">
            <v>テスト関係費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MMA2010201</v>
          </cell>
          <cell r="B138" t="str">
            <v>国内テスト関係費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MMA2010202</v>
          </cell>
          <cell r="B139" t="str">
            <v>海外テスト関係費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MMA2010203</v>
          </cell>
          <cell r="B140" t="str">
            <v>テスト関係費（Ｒ）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MMA202----</v>
          </cell>
          <cell r="B141" t="str">
            <v>間接費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MMA20201--</v>
          </cell>
          <cell r="B142" t="str">
            <v>労務費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MMA20201@@</v>
          </cell>
          <cell r="B143" t="str">
            <v>_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MMA20202--</v>
          </cell>
          <cell r="B144" t="str">
            <v>操業費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MMA20202@@</v>
          </cell>
          <cell r="B145" t="str">
            <v>_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MMA20203--</v>
          </cell>
          <cell r="B146" t="str">
            <v>設備費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MMA2020301</v>
          </cell>
          <cell r="B147" t="str">
            <v>減価償却費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MMA2020302</v>
          </cell>
          <cell r="B148" t="str">
            <v>固定資産賃借料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MMA2020303</v>
          </cell>
          <cell r="B149" t="str">
            <v>その他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MMA20204--</v>
          </cell>
          <cell r="B150" t="str">
            <v>管理費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MMA20204@@</v>
          </cell>
          <cell r="B151" t="str">
            <v>_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MMA20205--</v>
          </cell>
          <cell r="B152" t="str">
            <v>その他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MMA2020501</v>
          </cell>
          <cell r="B153" t="str">
            <v>事業税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MMA2020502</v>
          </cell>
          <cell r="B154" t="str">
            <v>ＰＧ配賦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MMA2020503</v>
          </cell>
          <cell r="B155" t="str">
            <v>海外事務所費用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MMA2020504</v>
          </cell>
          <cell r="B156" t="str">
            <v>営業外損益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MMA2020505</v>
          </cell>
          <cell r="B157" t="str">
            <v>特別損益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MMC1</v>
          </cell>
          <cell r="B158" t="str">
            <v>設計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MMK1</v>
          </cell>
          <cell r="B159" t="str">
            <v>研究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MMK5</v>
          </cell>
          <cell r="B160" t="str">
            <v>海外駐在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MMS1</v>
          </cell>
          <cell r="B161" t="str">
            <v>試作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MMT1</v>
          </cell>
          <cell r="B162" t="str">
            <v>TSC･TIC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MMT5</v>
          </cell>
          <cell r="B163" t="str">
            <v>長欠・嘱託等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MMZ1</v>
          </cell>
          <cell r="B164" t="str">
            <v>補助管理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PIZ1</v>
          </cell>
          <cell r="B165" t="str">
            <v>-</v>
          </cell>
          <cell r="C165">
            <v>258</v>
          </cell>
          <cell r="D165">
            <v>43</v>
          </cell>
          <cell r="E165">
            <v>43</v>
          </cell>
        </row>
        <row r="166">
          <cell r="A166" t="str">
            <v>PJA20201@@</v>
          </cell>
          <cell r="B166" t="str">
            <v>-</v>
          </cell>
          <cell r="C166">
            <v>201991742</v>
          </cell>
          <cell r="D166">
            <v>40913498</v>
          </cell>
          <cell r="E166">
            <v>33033871</v>
          </cell>
        </row>
        <row r="167">
          <cell r="A167" t="str">
            <v>PJA20202@@</v>
          </cell>
          <cell r="B167" t="str">
            <v>-</v>
          </cell>
          <cell r="C167">
            <v>37351326</v>
          </cell>
          <cell r="D167">
            <v>11219752</v>
          </cell>
          <cell r="E167">
            <v>8478726</v>
          </cell>
        </row>
        <row r="168">
          <cell r="A168" t="str">
            <v>PJA2020301</v>
          </cell>
          <cell r="B168" t="str">
            <v>-</v>
          </cell>
          <cell r="C168">
            <v>21540899</v>
          </cell>
          <cell r="D168">
            <v>3578246</v>
          </cell>
          <cell r="E168">
            <v>3640832</v>
          </cell>
        </row>
        <row r="169">
          <cell r="A169" t="str">
            <v>PJA2020302</v>
          </cell>
          <cell r="B169" t="str">
            <v>-</v>
          </cell>
          <cell r="C169">
            <v>670890000</v>
          </cell>
          <cell r="D169">
            <v>111815000</v>
          </cell>
          <cell r="E169">
            <v>111815000</v>
          </cell>
        </row>
        <row r="170">
          <cell r="A170" t="str">
            <v>PJA2020303</v>
          </cell>
          <cell r="B170" t="str">
            <v>-</v>
          </cell>
          <cell r="C170">
            <v>12734024</v>
          </cell>
          <cell r="D170">
            <v>757731</v>
          </cell>
          <cell r="E170">
            <v>277464</v>
          </cell>
        </row>
        <row r="171">
          <cell r="A171" t="str">
            <v>PJA20204@@</v>
          </cell>
          <cell r="B171" t="str">
            <v>_</v>
          </cell>
          <cell r="C171">
            <v>63593348</v>
          </cell>
          <cell r="D171">
            <v>10157966</v>
          </cell>
          <cell r="E171">
            <v>12411420</v>
          </cell>
        </row>
        <row r="172">
          <cell r="A172" t="str">
            <v>PYA20201@@</v>
          </cell>
          <cell r="B172" t="str">
            <v>-</v>
          </cell>
          <cell r="C172">
            <v>199782000</v>
          </cell>
          <cell r="D172">
            <v>34344000</v>
          </cell>
          <cell r="E172">
            <v>34234000</v>
          </cell>
        </row>
        <row r="173">
          <cell r="A173" t="str">
            <v>PYA20202@@</v>
          </cell>
          <cell r="B173" t="str">
            <v>-</v>
          </cell>
          <cell r="C173">
            <v>26403000</v>
          </cell>
          <cell r="D173">
            <v>4230000</v>
          </cell>
          <cell r="E173">
            <v>5502000</v>
          </cell>
        </row>
        <row r="174">
          <cell r="A174" t="str">
            <v>PYA2020301</v>
          </cell>
          <cell r="B174" t="str">
            <v>-</v>
          </cell>
          <cell r="C174">
            <v>21255000</v>
          </cell>
          <cell r="D174">
            <v>3759000</v>
          </cell>
          <cell r="E174">
            <v>3686000</v>
          </cell>
        </row>
        <row r="175">
          <cell r="A175" t="str">
            <v>PYA2020302</v>
          </cell>
          <cell r="B175" t="str">
            <v>-</v>
          </cell>
          <cell r="C175">
            <v>575760000</v>
          </cell>
          <cell r="D175">
            <v>95960000</v>
          </cell>
          <cell r="E175">
            <v>95960000</v>
          </cell>
        </row>
        <row r="176">
          <cell r="A176" t="str">
            <v>PYA2020303</v>
          </cell>
          <cell r="B176" t="str">
            <v>-</v>
          </cell>
          <cell r="C176">
            <v>8431000</v>
          </cell>
          <cell r="D176">
            <v>1126000</v>
          </cell>
          <cell r="E176">
            <v>123000</v>
          </cell>
        </row>
        <row r="177">
          <cell r="A177" t="str">
            <v>PYA20204@@</v>
          </cell>
          <cell r="B177" t="str">
            <v>-</v>
          </cell>
          <cell r="C177">
            <v>55881000</v>
          </cell>
          <cell r="D177">
            <v>6596000</v>
          </cell>
          <cell r="E177">
            <v>6651000</v>
          </cell>
        </row>
        <row r="178">
          <cell r="A178" t="str">
            <v>TIZ1</v>
          </cell>
          <cell r="B178" t="str">
            <v>-</v>
          </cell>
          <cell r="C178">
            <v>300</v>
          </cell>
          <cell r="D178">
            <v>50</v>
          </cell>
          <cell r="E178">
            <v>50</v>
          </cell>
        </row>
        <row r="179">
          <cell r="A179" t="str">
            <v>TJA2010201</v>
          </cell>
          <cell r="B179" t="str">
            <v>-</v>
          </cell>
          <cell r="C179">
            <v>334890</v>
          </cell>
          <cell r="D179">
            <v>0</v>
          </cell>
          <cell r="E179">
            <v>335000</v>
          </cell>
        </row>
        <row r="180">
          <cell r="A180" t="str">
            <v>TJA20201@@</v>
          </cell>
          <cell r="B180" t="str">
            <v>-</v>
          </cell>
          <cell r="C180">
            <v>208649254</v>
          </cell>
          <cell r="D180">
            <v>29217837</v>
          </cell>
          <cell r="E180">
            <v>34310850</v>
          </cell>
        </row>
        <row r="181">
          <cell r="A181" t="str">
            <v>TJA20202@@</v>
          </cell>
          <cell r="B181" t="str">
            <v>-</v>
          </cell>
          <cell r="C181">
            <v>65110812</v>
          </cell>
          <cell r="D181">
            <v>10491129</v>
          </cell>
          <cell r="E181">
            <v>14759884</v>
          </cell>
        </row>
        <row r="182">
          <cell r="A182" t="str">
            <v>TJA2020301</v>
          </cell>
          <cell r="B182" t="str">
            <v>-</v>
          </cell>
          <cell r="C182">
            <v>20210036</v>
          </cell>
          <cell r="D182">
            <v>3485623</v>
          </cell>
          <cell r="E182">
            <v>3332764</v>
          </cell>
        </row>
        <row r="183">
          <cell r="A183" t="str">
            <v>TJA2020302</v>
          </cell>
          <cell r="B183" t="str">
            <v>-</v>
          </cell>
          <cell r="C183">
            <v>327826464</v>
          </cell>
          <cell r="D183">
            <v>57350267</v>
          </cell>
          <cell r="E183">
            <v>57312467</v>
          </cell>
        </row>
        <row r="184">
          <cell r="A184" t="str">
            <v>TJA2020303</v>
          </cell>
          <cell r="B184" t="str">
            <v>-</v>
          </cell>
          <cell r="C184">
            <v>66453688</v>
          </cell>
          <cell r="D184">
            <v>4299803</v>
          </cell>
          <cell r="E184">
            <v>6557292</v>
          </cell>
        </row>
        <row r="185">
          <cell r="A185" t="str">
            <v>TJA20204@@</v>
          </cell>
          <cell r="B185" t="str">
            <v>-</v>
          </cell>
          <cell r="C185">
            <v>115057220</v>
          </cell>
          <cell r="D185">
            <v>27580872</v>
          </cell>
          <cell r="E185">
            <v>15578983</v>
          </cell>
        </row>
        <row r="186">
          <cell r="A186" t="str">
            <v>TYA20201@@</v>
          </cell>
          <cell r="B186" t="str">
            <v>-</v>
          </cell>
          <cell r="C186">
            <v>227122000</v>
          </cell>
          <cell r="D186">
            <v>37919000</v>
          </cell>
          <cell r="E186">
            <v>37739000</v>
          </cell>
        </row>
        <row r="187">
          <cell r="A187" t="str">
            <v>TYA20202@@</v>
          </cell>
          <cell r="B187" t="str">
            <v>-</v>
          </cell>
          <cell r="C187">
            <v>67604000</v>
          </cell>
          <cell r="D187">
            <v>11158000</v>
          </cell>
          <cell r="E187">
            <v>11583000</v>
          </cell>
        </row>
        <row r="188">
          <cell r="A188" t="str">
            <v>TYA2020301</v>
          </cell>
          <cell r="B188" t="str">
            <v>-</v>
          </cell>
          <cell r="C188">
            <v>19034000</v>
          </cell>
          <cell r="D188">
            <v>3354000</v>
          </cell>
          <cell r="E188">
            <v>3276000</v>
          </cell>
        </row>
        <row r="189">
          <cell r="A189" t="str">
            <v>TYA2020302</v>
          </cell>
          <cell r="B189" t="str">
            <v>-</v>
          </cell>
          <cell r="C189">
            <v>363456000</v>
          </cell>
          <cell r="D189">
            <v>60576000</v>
          </cell>
          <cell r="E189">
            <v>60576000</v>
          </cell>
        </row>
        <row r="190">
          <cell r="A190" t="str">
            <v>TYA2020303</v>
          </cell>
          <cell r="B190" t="str">
            <v>-</v>
          </cell>
          <cell r="C190">
            <v>35366000</v>
          </cell>
          <cell r="D190">
            <v>3639000</v>
          </cell>
          <cell r="E190">
            <v>5303000</v>
          </cell>
        </row>
        <row r="191">
          <cell r="A191" t="str">
            <v>TYA20204@@</v>
          </cell>
          <cell r="B191" t="str">
            <v>-</v>
          </cell>
          <cell r="C191">
            <v>96643000</v>
          </cell>
          <cell r="D191">
            <v>16279000</v>
          </cell>
          <cell r="E191">
            <v>14921000</v>
          </cell>
        </row>
        <row r="192">
          <cell r="A192" t="str">
            <v>WIC1</v>
          </cell>
          <cell r="B192" t="str">
            <v>-</v>
          </cell>
          <cell r="C192">
            <v>334</v>
          </cell>
          <cell r="D192">
            <v>54</v>
          </cell>
          <cell r="E192">
            <v>55</v>
          </cell>
        </row>
        <row r="193">
          <cell r="A193" t="str">
            <v>WIK1</v>
          </cell>
          <cell r="B193" t="str">
            <v>-</v>
          </cell>
          <cell r="C193">
            <v>5268</v>
          </cell>
          <cell r="D193">
            <v>863</v>
          </cell>
          <cell r="E193">
            <v>866</v>
          </cell>
        </row>
        <row r="194">
          <cell r="A194" t="str">
            <v>WIS1</v>
          </cell>
          <cell r="B194" t="str">
            <v>-</v>
          </cell>
          <cell r="C194">
            <v>901</v>
          </cell>
          <cell r="D194">
            <v>147</v>
          </cell>
          <cell r="E194">
            <v>147</v>
          </cell>
        </row>
        <row r="195">
          <cell r="A195" t="str">
            <v>WIZ1</v>
          </cell>
          <cell r="B195" t="str">
            <v>-</v>
          </cell>
          <cell r="C195">
            <v>1169</v>
          </cell>
          <cell r="D195">
            <v>191</v>
          </cell>
          <cell r="E195">
            <v>194</v>
          </cell>
        </row>
        <row r="196">
          <cell r="A196" t="str">
            <v>WJA2010101</v>
          </cell>
          <cell r="B196" t="str">
            <v>-</v>
          </cell>
          <cell r="C196">
            <v>1023287103</v>
          </cell>
          <cell r="D196">
            <v>259972498</v>
          </cell>
          <cell r="E196">
            <v>172457157</v>
          </cell>
        </row>
        <row r="197">
          <cell r="A197" t="str">
            <v>WJA2010106</v>
          </cell>
          <cell r="B197" t="str">
            <v>-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WJA2010107</v>
          </cell>
          <cell r="B198" t="str">
            <v>-</v>
          </cell>
          <cell r="C198">
            <v>10768283</v>
          </cell>
          <cell r="D198">
            <v>2087894</v>
          </cell>
          <cell r="E198">
            <v>1305509</v>
          </cell>
        </row>
        <row r="199">
          <cell r="A199" t="str">
            <v>WJA2010108</v>
          </cell>
          <cell r="B199" t="str">
            <v>-</v>
          </cell>
          <cell r="C199">
            <v>9423617</v>
          </cell>
          <cell r="D199">
            <v>1656929</v>
          </cell>
          <cell r="E199">
            <v>3183526</v>
          </cell>
        </row>
        <row r="200">
          <cell r="A200" t="str">
            <v>WJA2010109</v>
          </cell>
          <cell r="B200" t="str">
            <v>_</v>
          </cell>
          <cell r="C200">
            <v>3912945203</v>
          </cell>
          <cell r="D200">
            <v>760719510</v>
          </cell>
          <cell r="E200">
            <v>597921484</v>
          </cell>
        </row>
        <row r="201">
          <cell r="A201" t="str">
            <v>WJA2010201</v>
          </cell>
          <cell r="B201" t="str">
            <v>-</v>
          </cell>
          <cell r="C201">
            <v>97484991</v>
          </cell>
          <cell r="D201">
            <v>22116737</v>
          </cell>
          <cell r="E201">
            <v>14687840</v>
          </cell>
        </row>
        <row r="202">
          <cell r="A202" t="str">
            <v>WJA2010202</v>
          </cell>
          <cell r="B202" t="str">
            <v>-</v>
          </cell>
          <cell r="C202">
            <v>157740196</v>
          </cell>
          <cell r="D202">
            <v>48747556</v>
          </cell>
          <cell r="E202">
            <v>19301971</v>
          </cell>
        </row>
        <row r="203">
          <cell r="A203" t="str">
            <v>WJA2010203</v>
          </cell>
          <cell r="B203" t="str">
            <v>_</v>
          </cell>
          <cell r="C203">
            <v>345283656</v>
          </cell>
          <cell r="D203">
            <v>83060265</v>
          </cell>
          <cell r="E203">
            <v>54940213</v>
          </cell>
        </row>
        <row r="204">
          <cell r="A204" t="str">
            <v>WJA20201@@</v>
          </cell>
          <cell r="B204" t="str">
            <v>-</v>
          </cell>
          <cell r="C204">
            <v>5793996827</v>
          </cell>
          <cell r="D204">
            <v>1071055137</v>
          </cell>
          <cell r="E204">
            <v>959831975</v>
          </cell>
        </row>
        <row r="205">
          <cell r="A205" t="str">
            <v>WJA20202@@</v>
          </cell>
          <cell r="B205" t="str">
            <v>-</v>
          </cell>
          <cell r="C205">
            <v>561508353</v>
          </cell>
          <cell r="D205">
            <v>110285924</v>
          </cell>
          <cell r="E205">
            <v>115556877</v>
          </cell>
        </row>
        <row r="206">
          <cell r="A206" t="str">
            <v>WJA2020301</v>
          </cell>
          <cell r="B206" t="str">
            <v>-</v>
          </cell>
          <cell r="C206">
            <v>587794083</v>
          </cell>
          <cell r="D206">
            <v>138941699</v>
          </cell>
          <cell r="E206">
            <v>99186511</v>
          </cell>
        </row>
        <row r="207">
          <cell r="A207" t="str">
            <v>WJA2020302</v>
          </cell>
          <cell r="B207" t="str">
            <v>-</v>
          </cell>
          <cell r="C207">
            <v>503380823</v>
          </cell>
          <cell r="D207">
            <v>74490631</v>
          </cell>
          <cell r="E207">
            <v>102357967</v>
          </cell>
        </row>
        <row r="208">
          <cell r="A208" t="str">
            <v>WJA2020303</v>
          </cell>
          <cell r="B208" t="str">
            <v>-</v>
          </cell>
          <cell r="C208">
            <v>411753854</v>
          </cell>
          <cell r="D208">
            <v>72369286</v>
          </cell>
          <cell r="E208">
            <v>75041471</v>
          </cell>
        </row>
        <row r="209">
          <cell r="A209" t="str">
            <v>WJA20204@@</v>
          </cell>
          <cell r="B209" t="str">
            <v>-</v>
          </cell>
          <cell r="C209">
            <v>1184408809</v>
          </cell>
          <cell r="D209">
            <v>-48783311</v>
          </cell>
          <cell r="E209">
            <v>273719147</v>
          </cell>
        </row>
        <row r="210">
          <cell r="A210" t="str">
            <v>WJA2020504</v>
          </cell>
          <cell r="B210" t="str">
            <v>-</v>
          </cell>
          <cell r="C210">
            <v>-83018756</v>
          </cell>
          <cell r="D210">
            <v>-75674036</v>
          </cell>
          <cell r="E210">
            <v>-7857110</v>
          </cell>
        </row>
        <row r="211">
          <cell r="A211" t="str">
            <v>WJA2020505</v>
          </cell>
          <cell r="B211" t="str">
            <v>-</v>
          </cell>
          <cell r="C211">
            <v>-15759020</v>
          </cell>
          <cell r="D211">
            <v>-10141216</v>
          </cell>
          <cell r="E211">
            <v>-2124650</v>
          </cell>
        </row>
        <row r="212">
          <cell r="A212" t="str">
            <v>WYA2010101</v>
          </cell>
          <cell r="B212" t="str">
            <v>-</v>
          </cell>
          <cell r="C212">
            <v>1253600000</v>
          </cell>
          <cell r="D212">
            <v>213425000</v>
          </cell>
          <cell r="E212">
            <v>225980000</v>
          </cell>
        </row>
        <row r="213">
          <cell r="A213" t="str">
            <v>WYA20201@@</v>
          </cell>
          <cell r="B213" t="str">
            <v>-</v>
          </cell>
          <cell r="C213">
            <v>5697916000</v>
          </cell>
          <cell r="D213">
            <v>998352000</v>
          </cell>
          <cell r="E213">
            <v>954912000</v>
          </cell>
        </row>
        <row r="214">
          <cell r="A214" t="str">
            <v>WYA20202@@</v>
          </cell>
          <cell r="B214" t="str">
            <v>-</v>
          </cell>
          <cell r="C214">
            <v>608450000</v>
          </cell>
          <cell r="D214">
            <v>103652000</v>
          </cell>
          <cell r="E214">
            <v>99304000</v>
          </cell>
        </row>
        <row r="215">
          <cell r="A215" t="str">
            <v>WYA2020301</v>
          </cell>
          <cell r="B215" t="str">
            <v>-</v>
          </cell>
          <cell r="C215">
            <v>692180000</v>
          </cell>
          <cell r="D215">
            <v>142914000</v>
          </cell>
          <cell r="E215">
            <v>128740000</v>
          </cell>
        </row>
        <row r="216">
          <cell r="A216" t="str">
            <v>WYA2020302</v>
          </cell>
          <cell r="B216" t="str">
            <v>-</v>
          </cell>
          <cell r="C216">
            <v>517797000</v>
          </cell>
          <cell r="D216">
            <v>101472000</v>
          </cell>
          <cell r="E216">
            <v>83305000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ken_matsuoka_tokyo/20000212HomeRadioGeoC.htm" TargetMode="External" /><Relationship Id="rId2" Type="http://schemas.openxmlformats.org/officeDocument/2006/relationships/hyperlink" Target="http://kenmzoka.com/20000212HomeRadioGeoC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ken_matsuoka_tokyo/20000212HomeRadioGeoC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ken_matsuoka_tokyo/20000212HomeRadioGeoC.htm" TargetMode="External" /><Relationship Id="rId2" Type="http://schemas.openxmlformats.org/officeDocument/2006/relationships/hyperlink" Target="http://kenmzoka.tripod.com/" TargetMode="External" /><Relationship Id="rId3" Type="http://schemas.openxmlformats.org/officeDocument/2006/relationships/hyperlink" Target="http://fifaworldcup.yahoo.com/en/t/s/g.html" TargetMode="External" /><Relationship Id="rId4" Type="http://schemas.openxmlformats.org/officeDocument/2006/relationships/hyperlink" Target="http://kenmzoka.tripod.com/20000913EMCMCdisclaimer.htm" TargetMode="External" /><Relationship Id="rId5" Type="http://schemas.openxmlformats.org/officeDocument/2006/relationships/hyperlink" Target="http://kenmzoka.com/20000212HomeRadioGeoC.htm" TargetMode="External" /><Relationship Id="rId6" Type="http://schemas.openxmlformats.org/officeDocument/2006/relationships/comments" Target="../comments3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.com/20000212HomeRadioGeoC.htm" TargetMode="External" /><Relationship Id="rId2" Type="http://schemas.openxmlformats.org/officeDocument/2006/relationships/hyperlink" Target="http://kenmzoka.tripod.com/" TargetMode="External" /><Relationship Id="rId3" Type="http://schemas.openxmlformats.org/officeDocument/2006/relationships/hyperlink" Target="http://fifaworldcup.yahoo.com/en/t/s/g.html" TargetMode="External" /><Relationship Id="rId4" Type="http://schemas.openxmlformats.org/officeDocument/2006/relationships/hyperlink" Target="http://kenmzoka.tripod.com/20000913EMCMCdisclaimer.htm" TargetMode="External" /><Relationship Id="rId5" Type="http://schemas.openxmlformats.org/officeDocument/2006/relationships/hyperlink" Target="http://excelfan.com/" TargetMode="External" /><Relationship Id="rId6" Type="http://schemas.openxmlformats.org/officeDocument/2006/relationships/comments" Target="../comments4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faworldcup.yahoo.com/en/da/v/daegu.html" TargetMode="External" /><Relationship Id="rId2" Type="http://schemas.openxmlformats.org/officeDocument/2006/relationships/hyperlink" Target="http://www.geocities.com/ken_matsuoka_tokyo/20000212HomeRadioGeoC.htm" TargetMode="External" /><Relationship Id="rId3" Type="http://schemas.openxmlformats.org/officeDocument/2006/relationships/hyperlink" Target="http://kenmzoka.tripod.com/" TargetMode="External" /><Relationship Id="rId4" Type="http://schemas.openxmlformats.org/officeDocument/2006/relationships/hyperlink" Target="http://kenmzoka.tripod.com/20000913EMCMCdisclaimer.htm" TargetMode="External" /><Relationship Id="rId5" Type="http://schemas.openxmlformats.org/officeDocument/2006/relationships/hyperlink" Target="http://news.bbc.co.uk/hi/english/uk/newsid_1704000/1704279.stm" TargetMode="External" /><Relationship Id="rId6" Type="http://schemas.openxmlformats.org/officeDocument/2006/relationships/hyperlink" Target="http://kenmzoka.com/20000212HomeRadioGeoC.htm" TargetMode="External" /><Relationship Id="rId7" Type="http://schemas.openxmlformats.org/officeDocument/2006/relationships/hyperlink" Target="http://www.fifa.com/worldcup/index.html" TargetMode="External" /><Relationship Id="rId8" Type="http://schemas.openxmlformats.org/officeDocument/2006/relationships/hyperlink" Target="http://excelfan.com/page6.html" TargetMode="External" /><Relationship Id="rId9" Type="http://schemas.openxmlformats.org/officeDocument/2006/relationships/hyperlink" Target="http://fifaworldcup.yahoo.com/06/en/d/c/munchen.html" TargetMode="External" /><Relationship Id="rId10" Type="http://schemas.openxmlformats.org/officeDocument/2006/relationships/hyperlink" Target="http://fifaworldcup.yahoo.com/06/en/d/c/dortmund.html" TargetMode="External" /><Relationship Id="rId11" Type="http://schemas.openxmlformats.org/officeDocument/2006/relationships/comments" Target="../comments5.xml" /><Relationship Id="rId12" Type="http://schemas.openxmlformats.org/officeDocument/2006/relationships/vmlDrawing" Target="../drawings/vmlDrawing3.vm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xcelfan.com/page6.html" TargetMode="External" /><Relationship Id="rId2" Type="http://schemas.openxmlformats.org/officeDocument/2006/relationships/hyperlink" Target="http://kenmzok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pane xSplit="8" ySplit="2" topLeftCell="I45" activePane="bottomRight" state="frozen"/>
      <selection pane="topLeft" activeCell="H2" sqref="H2:H49"/>
      <selection pane="topRight" activeCell="H2" sqref="H2:H49"/>
      <selection pane="bottomLeft" activeCell="H2" sqref="H2:H49"/>
      <selection pane="bottomRight" activeCell="A64" sqref="A64:IV64"/>
    </sheetView>
  </sheetViews>
  <sheetFormatPr defaultColWidth="9.00390625" defaultRowHeight="13.5"/>
  <cols>
    <col min="1" max="2" width="2.125" style="138" customWidth="1"/>
    <col min="3" max="3" width="9.00390625" style="79" customWidth="1"/>
    <col min="4" max="4" width="9.625" style="79" bestFit="1" customWidth="1"/>
    <col min="5" max="5" width="9.00390625" style="79" customWidth="1"/>
    <col min="6" max="6" width="28.125" style="151" customWidth="1"/>
    <col min="7" max="7" width="9.625" style="79" bestFit="1" customWidth="1"/>
    <col min="8" max="8" width="11.625" style="173" customWidth="1"/>
    <col min="9" max="16" width="9.00390625" style="79" customWidth="1"/>
    <col min="17" max="17" width="8.375" style="79" customWidth="1"/>
    <col min="18" max="18" width="10.75390625" style="79" customWidth="1"/>
    <col min="19" max="19" width="10.125" style="79" customWidth="1"/>
    <col min="20" max="20" width="2.50390625" style="79" customWidth="1"/>
    <col min="21" max="21" width="8.50390625" style="79" customWidth="1"/>
    <col min="22" max="22" width="2.75390625" style="79" customWidth="1"/>
    <col min="23" max="23" width="9.125" style="79" bestFit="1" customWidth="1"/>
    <col min="24" max="16384" width="9.00390625" style="79" customWidth="1"/>
  </cols>
  <sheetData>
    <row r="1" spans="3:18" ht="14.25">
      <c r="C1" s="182" t="s">
        <v>0</v>
      </c>
      <c r="D1" s="183" t="s">
        <v>603</v>
      </c>
      <c r="E1" s="184" t="s">
        <v>1</v>
      </c>
      <c r="F1" s="185" t="s">
        <v>2</v>
      </c>
      <c r="G1" s="184" t="s">
        <v>3</v>
      </c>
      <c r="H1" s="184" t="s">
        <v>604</v>
      </c>
      <c r="I1" s="227" t="s">
        <v>605</v>
      </c>
      <c r="J1" s="228"/>
      <c r="K1" s="227" t="s">
        <v>606</v>
      </c>
      <c r="L1" s="228"/>
      <c r="M1" s="227" t="s">
        <v>607</v>
      </c>
      <c r="N1" s="228"/>
      <c r="O1" s="227" t="s">
        <v>608</v>
      </c>
      <c r="P1" s="228"/>
      <c r="Q1" s="222" t="s">
        <v>609</v>
      </c>
      <c r="R1" s="223"/>
    </row>
    <row r="2" spans="1:16" ht="14.25" customHeight="1">
      <c r="A2" s="76"/>
      <c r="B2" s="143">
        <v>1</v>
      </c>
      <c r="C2" s="186">
        <v>41802</v>
      </c>
      <c r="D2" s="187">
        <v>41802</v>
      </c>
      <c r="E2" s="146">
        <v>0.7083333333333334</v>
      </c>
      <c r="F2" s="147" t="s">
        <v>359</v>
      </c>
      <c r="G2" s="147" t="s">
        <v>405</v>
      </c>
      <c r="H2" s="188" t="s">
        <v>610</v>
      </c>
      <c r="I2" s="176" t="str">
        <f>'Print (2)'!I2</f>
        <v>21 : 0 Thu  2014/6/12</v>
      </c>
      <c r="J2" s="177"/>
      <c r="K2" s="178" t="str">
        <f>'Print (2)'!K2</f>
        <v>16 : 0 Thu 2014/6/12</v>
      </c>
      <c r="L2" s="179"/>
      <c r="M2" s="178" t="str">
        <f>'Print (2)'!M2</f>
        <v>13 : 0 Thu 2014/6/12</v>
      </c>
      <c r="N2" s="179"/>
      <c r="O2" s="178" t="str">
        <f>'Print (2)'!O2</f>
        <v>5 : 0 Fri  2014/6/13</v>
      </c>
      <c r="P2" s="177"/>
    </row>
    <row r="3" spans="1:16" ht="14.25">
      <c r="A3"/>
      <c r="B3" s="143">
        <v>2</v>
      </c>
      <c r="C3" s="186">
        <v>41803</v>
      </c>
      <c r="D3" s="187">
        <v>41803</v>
      </c>
      <c r="E3" s="146">
        <v>0.5416666666666666</v>
      </c>
      <c r="F3" s="147" t="s">
        <v>407</v>
      </c>
      <c r="G3" s="147" t="s">
        <v>409</v>
      </c>
      <c r="H3" s="188" t="s">
        <v>610</v>
      </c>
      <c r="I3" s="176" t="str">
        <f>'Print (2)'!I3</f>
        <v>17 : 0 Fri   2014/6/13</v>
      </c>
      <c r="J3" s="177"/>
      <c r="K3" s="178" t="str">
        <f>'Print (2)'!K3</f>
        <v>12 : 0 Fri  2014/6/13</v>
      </c>
      <c r="L3" s="179"/>
      <c r="M3" s="178" t="str">
        <f>'Print (2)'!M3</f>
        <v>9 : 0 Fri  2014/6/13</v>
      </c>
      <c r="N3" s="177"/>
      <c r="O3" s="178" t="str">
        <f>'Print (2)'!O3</f>
        <v>1 : 0 Sat  2014/6/14</v>
      </c>
      <c r="P3" s="177"/>
    </row>
    <row r="4" spans="1:16" ht="14.25">
      <c r="A4"/>
      <c r="B4" s="143">
        <v>3</v>
      </c>
      <c r="C4" s="186">
        <v>41807</v>
      </c>
      <c r="D4" s="187">
        <v>41807</v>
      </c>
      <c r="E4" s="146">
        <v>0.6666666666666666</v>
      </c>
      <c r="F4" s="147" t="s">
        <v>411</v>
      </c>
      <c r="G4" s="147" t="s">
        <v>413</v>
      </c>
      <c r="H4" s="188" t="s">
        <v>610</v>
      </c>
      <c r="I4" s="176" t="str">
        <f>'Print (2)'!I4</f>
        <v>20 : 0 Tue  2014/6/17</v>
      </c>
      <c r="J4" s="177"/>
      <c r="K4" s="178" t="str">
        <f>'Print (2)'!K4</f>
        <v>15 : 0 Tue  2014/6/17</v>
      </c>
      <c r="L4" s="179"/>
      <c r="M4" s="178" t="str">
        <f>'Print (2)'!M4</f>
        <v>12 : 0 Tue  2014/6/17</v>
      </c>
      <c r="N4" s="177"/>
      <c r="O4" s="178" t="str">
        <f>'Print (2)'!O4</f>
        <v>4 : 0 Wed  2014/6/18</v>
      </c>
      <c r="P4" s="177"/>
    </row>
    <row r="5" spans="1:16" ht="14.25">
      <c r="A5"/>
      <c r="B5" s="143">
        <v>4</v>
      </c>
      <c r="C5" s="186">
        <v>41808</v>
      </c>
      <c r="D5" s="187">
        <v>41808</v>
      </c>
      <c r="E5" s="146">
        <v>0.7916666666666666</v>
      </c>
      <c r="F5" s="147" t="s">
        <v>415</v>
      </c>
      <c r="G5" s="147" t="s">
        <v>417</v>
      </c>
      <c r="H5" s="188" t="s">
        <v>610</v>
      </c>
      <c r="I5" s="176" t="str">
        <f>'Print (2)'!I5</f>
        <v>23 : 0 Wed  2014/6/18</v>
      </c>
      <c r="J5" s="177"/>
      <c r="K5" s="178" t="str">
        <f>'Print (2)'!K5</f>
        <v>18 : 0 Wed  2014/6/18</v>
      </c>
      <c r="L5" s="179"/>
      <c r="M5" s="178" t="str">
        <f>'Print (2)'!M5</f>
        <v>15 : 0 Wed  2014/6/18</v>
      </c>
      <c r="N5" s="177"/>
      <c r="O5" s="178" t="str">
        <f>'Print (2)'!O5</f>
        <v>7 : 0 Thu 2014/6/19</v>
      </c>
      <c r="P5" s="177"/>
    </row>
    <row r="6" spans="1:16" ht="14.25">
      <c r="A6"/>
      <c r="B6" s="143">
        <v>5</v>
      </c>
      <c r="C6" s="186">
        <v>41813</v>
      </c>
      <c r="D6" s="187">
        <v>41813</v>
      </c>
      <c r="E6" s="146">
        <v>0.7083333333333334</v>
      </c>
      <c r="F6" s="147" t="s">
        <v>419</v>
      </c>
      <c r="G6" s="147" t="s">
        <v>421</v>
      </c>
      <c r="H6" s="188" t="s">
        <v>610</v>
      </c>
      <c r="I6" s="176" t="str">
        <f>'Print (2)'!I6</f>
        <v>21 : 0 Mon  2014/6/23</v>
      </c>
      <c r="J6" s="177"/>
      <c r="K6" s="178" t="str">
        <f>'Print (2)'!K6</f>
        <v>16 : 0 Mon  2014/6/23</v>
      </c>
      <c r="L6" s="179"/>
      <c r="M6" s="178" t="str">
        <f>'Print (2)'!M6</f>
        <v>13 : 0 Mon  2014/6/23</v>
      </c>
      <c r="N6" s="177"/>
      <c r="O6" s="178" t="str">
        <f>'Print (2)'!O6</f>
        <v>5 : 0 Tue  2014/6/24</v>
      </c>
      <c r="P6" s="177"/>
    </row>
    <row r="7" spans="1:16" ht="14.25">
      <c r="A7"/>
      <c r="B7" s="143">
        <v>6</v>
      </c>
      <c r="C7" s="186">
        <v>41813</v>
      </c>
      <c r="D7" s="187">
        <v>41813</v>
      </c>
      <c r="E7" s="146">
        <v>0.7083333333333334</v>
      </c>
      <c r="F7" s="147" t="s">
        <v>423</v>
      </c>
      <c r="G7" s="147" t="s">
        <v>425</v>
      </c>
      <c r="H7" s="188" t="s">
        <v>610</v>
      </c>
      <c r="I7" s="176" t="str">
        <f>'Print (2)'!I7</f>
        <v>21 : 0 Mon  2014/6/23</v>
      </c>
      <c r="J7" s="177"/>
      <c r="K7" s="178" t="str">
        <f>'Print (2)'!K7</f>
        <v>16 : 0 Mon  2014/6/23</v>
      </c>
      <c r="L7" s="179"/>
      <c r="M7" s="178" t="str">
        <f>'Print (2)'!M7</f>
        <v>13 : 0 Mon  2014/6/23</v>
      </c>
      <c r="N7" s="177"/>
      <c r="O7" s="178" t="str">
        <f>'Print (2)'!O7</f>
        <v>5 : 0 Tue  2014/6/24</v>
      </c>
      <c r="P7" s="177"/>
    </row>
    <row r="8" spans="1:16" ht="14.25">
      <c r="A8"/>
      <c r="B8" s="143">
        <v>7</v>
      </c>
      <c r="C8" s="186">
        <v>41803</v>
      </c>
      <c r="D8" s="187">
        <v>41803</v>
      </c>
      <c r="E8" s="146">
        <v>0.6666666666666666</v>
      </c>
      <c r="F8" s="147" t="s">
        <v>469</v>
      </c>
      <c r="G8" s="147" t="s">
        <v>481</v>
      </c>
      <c r="H8" s="188" t="s">
        <v>611</v>
      </c>
      <c r="I8" s="176" t="str">
        <f>'Print (2)'!I8</f>
        <v>20 : 0 Fri   2014/6/13</v>
      </c>
      <c r="J8" s="177"/>
      <c r="K8" s="178" t="str">
        <f>'Print (2)'!K8</f>
        <v>15 : 0 Fri  2014/6/13</v>
      </c>
      <c r="L8" s="179"/>
      <c r="M8" s="178" t="str">
        <f>'Print (2)'!M8</f>
        <v>12 : 0 Fri  2014/6/13</v>
      </c>
      <c r="N8" s="177"/>
      <c r="O8" s="178" t="str">
        <f>'Print (2)'!O8</f>
        <v>4 : 0 Sat  2014/6/14</v>
      </c>
      <c r="P8" s="177"/>
    </row>
    <row r="9" spans="1:16" ht="14.25">
      <c r="A9"/>
      <c r="B9" s="143">
        <v>8</v>
      </c>
      <c r="C9" s="186">
        <v>41803</v>
      </c>
      <c r="D9" s="187">
        <v>41803</v>
      </c>
      <c r="E9" s="146">
        <v>0.7916666666666666</v>
      </c>
      <c r="F9" s="147" t="s">
        <v>471</v>
      </c>
      <c r="G9" s="147" t="s">
        <v>483</v>
      </c>
      <c r="H9" s="188" t="s">
        <v>611</v>
      </c>
      <c r="I9" s="176" t="str">
        <f>'Print (2)'!I9</f>
        <v>23 : 0 Fri   2014/6/13</v>
      </c>
      <c r="J9" s="177"/>
      <c r="K9" s="178" t="str">
        <f>'Print (2)'!K9</f>
        <v>18 : 0 Fri  2014/6/13</v>
      </c>
      <c r="L9" s="179"/>
      <c r="M9" s="178" t="str">
        <f>'Print (2)'!M9</f>
        <v>15 : 0 Fri  2014/6/13</v>
      </c>
      <c r="N9" s="177"/>
      <c r="O9" s="178" t="str">
        <f>'Print (2)'!O9</f>
        <v>7 : 0 Sat  2014/6/14</v>
      </c>
      <c r="P9" s="177"/>
    </row>
    <row r="10" spans="1:16" ht="14.25">
      <c r="A10"/>
      <c r="B10" s="143">
        <v>9</v>
      </c>
      <c r="C10" s="186">
        <v>41808</v>
      </c>
      <c r="D10" s="187">
        <v>41808</v>
      </c>
      <c r="E10" s="146">
        <v>0.5416666666666666</v>
      </c>
      <c r="F10" s="147" t="s">
        <v>473</v>
      </c>
      <c r="G10" s="147" t="s">
        <v>485</v>
      </c>
      <c r="H10" s="188" t="s">
        <v>611</v>
      </c>
      <c r="I10" s="176" t="str">
        <f>'Print (2)'!I10</f>
        <v>17 : 0 Wed  2014/6/18</v>
      </c>
      <c r="J10" s="177"/>
      <c r="K10" s="178" t="str">
        <f>'Print (2)'!K10</f>
        <v>12 : 0 Wed  2014/6/18</v>
      </c>
      <c r="L10" s="179"/>
      <c r="M10" s="178" t="str">
        <f>'Print (2)'!M10</f>
        <v>9 : 0 Wed  2014/6/18</v>
      </c>
      <c r="N10" s="177"/>
      <c r="O10" s="178" t="str">
        <f>'Print (2)'!O10</f>
        <v>1 : 0 Thu 2014/6/19</v>
      </c>
      <c r="P10" s="177"/>
    </row>
    <row r="11" spans="1:16" ht="24">
      <c r="A11"/>
      <c r="B11" s="143">
        <v>10</v>
      </c>
      <c r="C11" s="186">
        <v>41808</v>
      </c>
      <c r="D11" s="187">
        <v>41808</v>
      </c>
      <c r="E11" s="146">
        <v>0.6666666666666666</v>
      </c>
      <c r="F11" s="147" t="s">
        <v>475</v>
      </c>
      <c r="G11" s="147" t="s">
        <v>487</v>
      </c>
      <c r="H11" s="188" t="s">
        <v>611</v>
      </c>
      <c r="I11" s="176" t="str">
        <f>'Print (2)'!I11</f>
        <v>20 : 0 Wed  2014/6/18</v>
      </c>
      <c r="J11" s="177"/>
      <c r="K11" s="178" t="str">
        <f>'Print (2)'!K11</f>
        <v>15 : 0 Wed  2014/6/18</v>
      </c>
      <c r="L11" s="179"/>
      <c r="M11" s="178" t="str">
        <f>'Print (2)'!M11</f>
        <v>12 : 0 Wed  2014/6/18</v>
      </c>
      <c r="N11" s="177"/>
      <c r="O11" s="178" t="str">
        <f>'Print (2)'!O11</f>
        <v>4 : 0 Thu 2014/6/19</v>
      </c>
      <c r="P11" s="177"/>
    </row>
    <row r="12" spans="1:16" ht="14.25">
      <c r="A12"/>
      <c r="B12" s="143">
        <v>11</v>
      </c>
      <c r="C12" s="186">
        <v>41813</v>
      </c>
      <c r="D12" s="187">
        <v>41813</v>
      </c>
      <c r="E12" s="146">
        <v>0.5416666666666666</v>
      </c>
      <c r="F12" s="147" t="s">
        <v>477</v>
      </c>
      <c r="G12" s="147" t="s">
        <v>405</v>
      </c>
      <c r="H12" s="188" t="s">
        <v>611</v>
      </c>
      <c r="I12" s="176" t="str">
        <f>'Print (2)'!I12</f>
        <v>17 : 0 Mon  2014/6/23</v>
      </c>
      <c r="J12" s="177"/>
      <c r="K12" s="178" t="str">
        <f>'Print (2)'!K12</f>
        <v>12 : 0 Mon  2014/6/23</v>
      </c>
      <c r="L12" s="179"/>
      <c r="M12" s="178" t="str">
        <f>'Print (2)'!M12</f>
        <v>9 : 0 Mon  2014/6/23</v>
      </c>
      <c r="N12" s="177"/>
      <c r="O12" s="178" t="str">
        <f>'Print (2)'!O12</f>
        <v>1 : 0 Tue  2014/6/24</v>
      </c>
      <c r="P12" s="177"/>
    </row>
    <row r="13" spans="1:16" ht="14.25">
      <c r="A13"/>
      <c r="B13" s="143">
        <v>12</v>
      </c>
      <c r="C13" s="186">
        <v>41813</v>
      </c>
      <c r="D13" s="187">
        <v>41813</v>
      </c>
      <c r="E13" s="146">
        <v>0.5416666666666666</v>
      </c>
      <c r="F13" s="147" t="s">
        <v>479</v>
      </c>
      <c r="G13" s="147" t="s">
        <v>489</v>
      </c>
      <c r="H13" s="188" t="s">
        <v>611</v>
      </c>
      <c r="I13" s="176" t="str">
        <f>'Print (2)'!I13</f>
        <v>17 : 0 Mon  2014/6/23</v>
      </c>
      <c r="J13" s="177"/>
      <c r="K13" s="178" t="str">
        <f>'Print (2)'!K13</f>
        <v>12 : 0 Mon  2014/6/23</v>
      </c>
      <c r="L13" s="179"/>
      <c r="M13" s="178" t="str">
        <f>'Print (2)'!M13</f>
        <v>9 : 0 Mon  2014/6/23</v>
      </c>
      <c r="N13" s="177"/>
      <c r="O13" s="178" t="str">
        <f>'Print (2)'!O13</f>
        <v>1 : 0 Tue  2014/6/24</v>
      </c>
      <c r="P13" s="177"/>
    </row>
    <row r="14" spans="1:16" ht="24">
      <c r="A14"/>
      <c r="B14" s="143">
        <v>13</v>
      </c>
      <c r="C14" s="186">
        <v>41804</v>
      </c>
      <c r="D14" s="187">
        <v>41804</v>
      </c>
      <c r="E14" s="146">
        <v>0.5416666666666666</v>
      </c>
      <c r="F14" s="147" t="s">
        <v>491</v>
      </c>
      <c r="G14" s="147" t="s">
        <v>504</v>
      </c>
      <c r="H14" s="188" t="s">
        <v>110</v>
      </c>
      <c r="I14" s="176" t="str">
        <f>'Print (2)'!I14</f>
        <v>17 : 0 Sat  2014/6/14</v>
      </c>
      <c r="J14" s="177"/>
      <c r="K14" s="178" t="str">
        <f>'Print (2)'!K14</f>
        <v>12 : 0 Sat  2014/6/14</v>
      </c>
      <c r="L14" s="179"/>
      <c r="M14" s="178" t="str">
        <f>'Print (2)'!M14</f>
        <v>9 : 0 Sat  2014/6/14</v>
      </c>
      <c r="N14" s="177"/>
      <c r="O14" s="178" t="str">
        <f>'Print (2)'!O14</f>
        <v>1 : 0 Sun  2014/6/15</v>
      </c>
      <c r="P14" s="177"/>
    </row>
    <row r="15" spans="1:16" ht="14.25" customHeight="1">
      <c r="A15"/>
      <c r="B15" s="143">
        <v>14</v>
      </c>
      <c r="C15" s="186">
        <v>41804</v>
      </c>
      <c r="D15" s="187">
        <v>41804</v>
      </c>
      <c r="E15" s="146">
        <v>0.9166666666666666</v>
      </c>
      <c r="F15" s="147" t="s">
        <v>493</v>
      </c>
      <c r="G15" s="147" t="s">
        <v>425</v>
      </c>
      <c r="H15" s="188" t="s">
        <v>110</v>
      </c>
      <c r="I15" s="176" t="str">
        <f>'Print (2)'!I15</f>
        <v>2 : 0 Sun  2014/6/15</v>
      </c>
      <c r="J15" s="177"/>
      <c r="K15" s="178" t="str">
        <f>'Print (2)'!K15</f>
        <v>21 : 0 Sat  2014/6/14</v>
      </c>
      <c r="L15" s="179"/>
      <c r="M15" s="178" t="str">
        <f>'Print (2)'!M15</f>
        <v>18 : 0 Sat  2014/6/14</v>
      </c>
      <c r="N15" s="177"/>
      <c r="O15" s="178" t="str">
        <f>'Print (2)'!O15</f>
        <v>10 : 0 Sun  2014/6/15</v>
      </c>
      <c r="P15" s="177"/>
    </row>
    <row r="16" spans="1:16" ht="14.25">
      <c r="A16"/>
      <c r="B16" s="143">
        <v>15</v>
      </c>
      <c r="C16" s="186">
        <v>41809</v>
      </c>
      <c r="D16" s="187">
        <v>41809</v>
      </c>
      <c r="E16" s="146">
        <v>0.5416666666666666</v>
      </c>
      <c r="F16" s="147" t="s">
        <v>496</v>
      </c>
      <c r="G16" s="147" t="s">
        <v>421</v>
      </c>
      <c r="H16" s="188" t="s">
        <v>110</v>
      </c>
      <c r="I16" s="176" t="str">
        <f>'Print (2)'!I16</f>
        <v>17 : 0 Thu  2014/6/19</v>
      </c>
      <c r="J16" s="177"/>
      <c r="K16" s="178" t="str">
        <f>'Print (2)'!K16</f>
        <v>12 : 0 Thu 2014/6/19</v>
      </c>
      <c r="L16" s="179"/>
      <c r="M16" s="178" t="str">
        <f>'Print (2)'!M16</f>
        <v>9 : 0 Thu 2014/6/19</v>
      </c>
      <c r="N16" s="177"/>
      <c r="O16" s="178" t="str">
        <f>'Print (2)'!O16</f>
        <v>1 : 0 Fri  2014/6/20</v>
      </c>
      <c r="P16" s="177"/>
    </row>
    <row r="17" spans="1:16" ht="14.25">
      <c r="A17"/>
      <c r="B17" s="143">
        <v>16</v>
      </c>
      <c r="C17" s="186">
        <v>41809</v>
      </c>
      <c r="D17" s="187">
        <v>41809</v>
      </c>
      <c r="E17" s="146">
        <v>0.7916666666666666</v>
      </c>
      <c r="F17" s="147" t="s">
        <v>498</v>
      </c>
      <c r="G17" s="147" t="s">
        <v>409</v>
      </c>
      <c r="H17" s="188" t="s">
        <v>110</v>
      </c>
      <c r="I17" s="176" t="str">
        <f>'Print (2)'!I17</f>
        <v>23 : 0 Thu  2014/6/19</v>
      </c>
      <c r="J17" s="177"/>
      <c r="K17" s="178" t="str">
        <f>'Print (2)'!K17</f>
        <v>18 : 0 Thu 2014/6/19</v>
      </c>
      <c r="L17" s="179"/>
      <c r="M17" s="178" t="str">
        <f>'Print (2)'!M17</f>
        <v>15 : 0 Thu 2014/6/19</v>
      </c>
      <c r="N17" s="177"/>
      <c r="O17" s="178" t="str">
        <f>'Print (2)'!O17</f>
        <v>7 : 0 Fri  2014/6/20</v>
      </c>
      <c r="P17" s="177"/>
    </row>
    <row r="18" spans="1:16" ht="14.25">
      <c r="A18"/>
      <c r="B18" s="143">
        <v>17</v>
      </c>
      <c r="C18" s="186">
        <v>41814</v>
      </c>
      <c r="D18" s="187">
        <v>41814</v>
      </c>
      <c r="E18" s="146">
        <v>0.7083333333333334</v>
      </c>
      <c r="F18" s="147" t="s">
        <v>500</v>
      </c>
      <c r="G18" s="147" t="s">
        <v>413</v>
      </c>
      <c r="H18" s="188" t="s">
        <v>110</v>
      </c>
      <c r="I18" s="176" t="str">
        <f>'Print (2)'!I18</f>
        <v>21 : 0 Tue  2014/6/24</v>
      </c>
      <c r="J18" s="177"/>
      <c r="K18" s="178" t="str">
        <f>'Print (2)'!K18</f>
        <v>16 : 0 Tue  2014/6/24</v>
      </c>
      <c r="L18" s="179"/>
      <c r="M18" s="178" t="str">
        <f>'Print (2)'!M18</f>
        <v>13 : 0 Tue  2014/6/24</v>
      </c>
      <c r="N18" s="177"/>
      <c r="O18" s="178" t="str">
        <f>'Print (2)'!O18</f>
        <v>5 : 0 Wed  2014/6/25</v>
      </c>
      <c r="P18" s="177"/>
    </row>
    <row r="19" spans="1:16" ht="14.25" customHeight="1">
      <c r="A19"/>
      <c r="B19" s="143">
        <v>18</v>
      </c>
      <c r="C19" s="186">
        <v>41814</v>
      </c>
      <c r="D19" s="187">
        <v>41814</v>
      </c>
      <c r="E19" s="146">
        <v>0.7083333333333334</v>
      </c>
      <c r="F19" s="147" t="s">
        <v>502</v>
      </c>
      <c r="G19" s="147" t="s">
        <v>483</v>
      </c>
      <c r="H19" s="188" t="s">
        <v>110</v>
      </c>
      <c r="I19" s="176" t="str">
        <f>'Print (2)'!I19</f>
        <v>21 : 0 Tue  2014/6/24</v>
      </c>
      <c r="J19" s="177"/>
      <c r="K19" s="178" t="str">
        <f>'Print (2)'!K19</f>
        <v>16 : 0 Tue  2014/6/24</v>
      </c>
      <c r="L19" s="179"/>
      <c r="M19" s="178" t="str">
        <f>'Print (2)'!M19</f>
        <v>13 : 0 Tue  2014/6/24</v>
      </c>
      <c r="N19" s="177"/>
      <c r="O19" s="178" t="str">
        <f>'Print (2)'!O19</f>
        <v>5 : 0 Wed  2014/6/25</v>
      </c>
      <c r="P19" s="177"/>
    </row>
    <row r="20" spans="1:16" ht="14.25">
      <c r="A20"/>
      <c r="B20" s="143">
        <v>19</v>
      </c>
      <c r="C20" s="186">
        <v>41804</v>
      </c>
      <c r="D20" s="187">
        <v>41804</v>
      </c>
      <c r="E20" s="146">
        <v>0.6666666666666666</v>
      </c>
      <c r="F20" s="147" t="s">
        <v>508</v>
      </c>
      <c r="G20" s="147" t="s">
        <v>413</v>
      </c>
      <c r="H20" s="188" t="s">
        <v>111</v>
      </c>
      <c r="I20" s="176" t="str">
        <f>'Print (2)'!I20</f>
        <v>20 : 0 Sat  2014/6/14</v>
      </c>
      <c r="J20" s="177"/>
      <c r="K20" s="178" t="str">
        <f>'Print (2)'!K20</f>
        <v>15 : 0 Sat  2014/6/14</v>
      </c>
      <c r="L20" s="179"/>
      <c r="M20" s="178" t="str">
        <f>'Print (2)'!M20</f>
        <v>12 : 0 Sat  2014/6/14</v>
      </c>
      <c r="N20" s="177"/>
      <c r="O20" s="178" t="str">
        <f>'Print (2)'!O20</f>
        <v>4 : 0 Sun  2014/6/15</v>
      </c>
      <c r="P20" s="177"/>
    </row>
    <row r="21" spans="1:16" ht="14.25">
      <c r="A21"/>
      <c r="B21" s="143">
        <v>20</v>
      </c>
      <c r="C21" s="186">
        <v>41804</v>
      </c>
      <c r="D21" s="187">
        <v>41804</v>
      </c>
      <c r="E21" s="146">
        <v>0.7916666666666666</v>
      </c>
      <c r="F21" s="147" t="s">
        <v>510</v>
      </c>
      <c r="G21" s="147" t="s">
        <v>417</v>
      </c>
      <c r="H21" s="188" t="s">
        <v>111</v>
      </c>
      <c r="I21" s="176" t="str">
        <f>'Print (2)'!I21</f>
        <v>23 : 0 Sat  2014/6/14</v>
      </c>
      <c r="J21" s="177"/>
      <c r="K21" s="178" t="str">
        <f>'Print (2)'!K21</f>
        <v>18 : 0 Sat  2014/6/14</v>
      </c>
      <c r="L21" s="179"/>
      <c r="M21" s="178" t="str">
        <f>'Print (2)'!M21</f>
        <v>15 : 0 Sat  2014/6/14</v>
      </c>
      <c r="N21" s="177"/>
      <c r="O21" s="178" t="str">
        <f>'Print (2)'!O21</f>
        <v>7 : 0 Sun  2014/6/15</v>
      </c>
      <c r="P21" s="177"/>
    </row>
    <row r="22" spans="1:16" ht="14.25">
      <c r="A22"/>
      <c r="B22" s="143">
        <v>21</v>
      </c>
      <c r="C22" s="186">
        <v>41809</v>
      </c>
      <c r="D22" s="187">
        <v>41809</v>
      </c>
      <c r="E22" s="146">
        <v>0.6666666666666666</v>
      </c>
      <c r="F22" s="147" t="s">
        <v>512</v>
      </c>
      <c r="G22" s="147" t="s">
        <v>405</v>
      </c>
      <c r="H22" s="188" t="s">
        <v>111</v>
      </c>
      <c r="I22" s="176" t="str">
        <f>'Print (2)'!I22</f>
        <v>20 : 0 Thu  2014/6/19</v>
      </c>
      <c r="J22" s="177"/>
      <c r="K22" s="178" t="str">
        <f>'Print (2)'!K22</f>
        <v>15 : 0 Thu 2014/6/19</v>
      </c>
      <c r="L22" s="179"/>
      <c r="M22" s="178" t="str">
        <f>'Print (2)'!M22</f>
        <v>12 : 0 Thu 2014/6/19</v>
      </c>
      <c r="N22" s="177"/>
      <c r="O22" s="178" t="str">
        <f>'Print (2)'!O22</f>
        <v>4 : 0 Fri  2014/6/20</v>
      </c>
      <c r="P22" s="177"/>
    </row>
    <row r="23" spans="1:16" ht="14.25">
      <c r="A23"/>
      <c r="B23" s="143">
        <v>22</v>
      </c>
      <c r="C23" s="186">
        <v>41810</v>
      </c>
      <c r="D23" s="187">
        <v>41810</v>
      </c>
      <c r="E23" s="146">
        <v>0.5416666666666666</v>
      </c>
      <c r="F23" s="147" t="s">
        <v>514</v>
      </c>
      <c r="G23" s="147" t="s">
        <v>425</v>
      </c>
      <c r="H23" s="188" t="s">
        <v>111</v>
      </c>
      <c r="I23" s="176" t="str">
        <f>'Print (2)'!I23</f>
        <v>17 : 0 Fri   2014/6/20</v>
      </c>
      <c r="J23" s="177"/>
      <c r="K23" s="178" t="str">
        <f>'Print (2)'!K23</f>
        <v>12 : 0 Fri  2014/6/20</v>
      </c>
      <c r="L23" s="179"/>
      <c r="M23" s="178" t="str">
        <f>'Print (2)'!M23</f>
        <v>9 : 0 Fri  2014/6/20</v>
      </c>
      <c r="N23" s="177"/>
      <c r="O23" s="178" t="str">
        <f>'Print (2)'!O23</f>
        <v>1 : 0 Sat  2014/6/21</v>
      </c>
      <c r="P23" s="177"/>
    </row>
    <row r="24" spans="1:16" ht="14.25">
      <c r="A24"/>
      <c r="B24" s="143">
        <v>23</v>
      </c>
      <c r="C24" s="186">
        <v>41814</v>
      </c>
      <c r="D24" s="187">
        <v>41814</v>
      </c>
      <c r="E24" s="146">
        <v>0.5416666666666666</v>
      </c>
      <c r="F24" s="147" t="s">
        <v>516</v>
      </c>
      <c r="G24" s="147" t="s">
        <v>409</v>
      </c>
      <c r="H24" s="188" t="s">
        <v>111</v>
      </c>
      <c r="I24" s="176" t="str">
        <f>'Print (2)'!I24</f>
        <v>17 : 0 Tue  2014/6/24</v>
      </c>
      <c r="J24" s="177"/>
      <c r="K24" s="178" t="str">
        <f>'Print (2)'!K24</f>
        <v>12 : 0 Tue  2014/6/24</v>
      </c>
      <c r="L24" s="179"/>
      <c r="M24" s="178" t="str">
        <f>'Print (2)'!M24</f>
        <v>9 : 0 Tue  2014/6/24</v>
      </c>
      <c r="N24" s="177"/>
      <c r="O24" s="178" t="str">
        <f>'Print (2)'!O24</f>
        <v>1 : 0 Wed  2014/6/25</v>
      </c>
      <c r="P24" s="177"/>
    </row>
    <row r="25" spans="1:16" ht="24">
      <c r="A25"/>
      <c r="B25" s="143">
        <v>24</v>
      </c>
      <c r="C25" s="186">
        <v>41814</v>
      </c>
      <c r="D25" s="187">
        <v>41814</v>
      </c>
      <c r="E25" s="146">
        <v>0.5416666666666666</v>
      </c>
      <c r="F25" s="147" t="s">
        <v>518</v>
      </c>
      <c r="G25" s="147" t="s">
        <v>504</v>
      </c>
      <c r="H25" s="188" t="s">
        <v>111</v>
      </c>
      <c r="I25" s="176" t="str">
        <f>'Print (2)'!I25</f>
        <v>17 : 0 Tue  2014/6/24</v>
      </c>
      <c r="J25" s="177"/>
      <c r="K25" s="178" t="str">
        <f>'Print (2)'!K25</f>
        <v>12 : 0 Tue  2014/6/24</v>
      </c>
      <c r="L25" s="179"/>
      <c r="M25" s="178" t="str">
        <f>'Print (2)'!M25</f>
        <v>9 : 0 Tue  2014/6/24</v>
      </c>
      <c r="N25" s="177"/>
      <c r="O25" s="178" t="str">
        <f>'Print (2)'!O25</f>
        <v>1 : 0 Wed  2014/6/25</v>
      </c>
      <c r="P25" s="177"/>
    </row>
    <row r="26" spans="1:16" ht="14.25">
      <c r="A26"/>
      <c r="B26" s="143">
        <v>25</v>
      </c>
      <c r="C26" s="186">
        <v>41805</v>
      </c>
      <c r="D26" s="187">
        <v>41805</v>
      </c>
      <c r="E26" s="146">
        <v>0.5416666666666666</v>
      </c>
      <c r="F26" s="147" t="s">
        <v>524</v>
      </c>
      <c r="G26" s="147" t="s">
        <v>421</v>
      </c>
      <c r="H26" s="188" t="s">
        <v>112</v>
      </c>
      <c r="I26" s="176" t="str">
        <f>'Print (2)'!I26</f>
        <v>17 : 0 Sun  2014/6/15</v>
      </c>
      <c r="J26" s="177"/>
      <c r="K26" s="178" t="str">
        <f>'Print (2)'!K26</f>
        <v>12 : 0 Sun  2014/6/15</v>
      </c>
      <c r="L26" s="179"/>
      <c r="M26" s="178" t="str">
        <f>'Print (2)'!M26</f>
        <v>9 : 0 Sun  2014/6/15</v>
      </c>
      <c r="N26" s="177"/>
      <c r="O26" s="178" t="str">
        <f>'Print (2)'!O26</f>
        <v>1 : 0 Mon  2014/6/16</v>
      </c>
      <c r="P26" s="177"/>
    </row>
    <row r="27" spans="1:16" ht="14.25">
      <c r="A27"/>
      <c r="B27" s="143">
        <v>26</v>
      </c>
      <c r="C27" s="186">
        <v>41805</v>
      </c>
      <c r="D27" s="187">
        <v>41805</v>
      </c>
      <c r="E27" s="146">
        <v>0.6666666666666666</v>
      </c>
      <c r="F27" s="147" t="s">
        <v>526</v>
      </c>
      <c r="G27" s="147" t="s">
        <v>485</v>
      </c>
      <c r="H27" s="188" t="s">
        <v>112</v>
      </c>
      <c r="I27" s="176" t="str">
        <f>'Print (2)'!I27</f>
        <v>20 : 0 Sun  2014/6/15</v>
      </c>
      <c r="J27" s="177"/>
      <c r="K27" s="178" t="str">
        <f>'Print (2)'!K27</f>
        <v>15 : 0 Sun  2014/6/15</v>
      </c>
      <c r="L27" s="179"/>
      <c r="M27" s="178" t="str">
        <f>'Print (2)'!M27</f>
        <v>12 : 0 Sun  2014/6/15</v>
      </c>
      <c r="N27" s="177"/>
      <c r="O27" s="178" t="str">
        <f>'Print (2)'!O27</f>
        <v>4 : 0 Mon  2014/6/16</v>
      </c>
      <c r="P27" s="177"/>
    </row>
    <row r="28" spans="1:16" ht="14.25">
      <c r="A28"/>
      <c r="B28" s="143">
        <v>27</v>
      </c>
      <c r="C28" s="186">
        <v>41810</v>
      </c>
      <c r="D28" s="187">
        <v>41810</v>
      </c>
      <c r="E28" s="146">
        <v>0.6666666666666666</v>
      </c>
      <c r="F28" s="147" t="s">
        <v>528</v>
      </c>
      <c r="G28" s="147" t="s">
        <v>481</v>
      </c>
      <c r="H28" s="188" t="s">
        <v>112</v>
      </c>
      <c r="I28" s="176" t="str">
        <f>'Print (2)'!I28</f>
        <v>20 : 0 Fri   2014/6/20</v>
      </c>
      <c r="J28" s="177"/>
      <c r="K28" s="178" t="str">
        <f>'Print (2)'!K28</f>
        <v>15 : 0 Fri  2014/6/20</v>
      </c>
      <c r="L28" s="179"/>
      <c r="M28" s="178" t="str">
        <f>'Print (2)'!M28</f>
        <v>12 : 0 Fri  2014/6/20</v>
      </c>
      <c r="N28" s="177"/>
      <c r="O28" s="178" t="str">
        <f>'Print (2)'!O28</f>
        <v>4 : 0 Sat  2014/6/21</v>
      </c>
      <c r="P28" s="177"/>
    </row>
    <row r="29" spans="1:16" ht="14.25">
      <c r="A29"/>
      <c r="B29" s="143">
        <v>28</v>
      </c>
      <c r="C29" s="186">
        <v>41810</v>
      </c>
      <c r="D29" s="187">
        <v>41810</v>
      </c>
      <c r="E29" s="146">
        <v>0.7916666666666666</v>
      </c>
      <c r="F29" s="147" t="s">
        <v>530</v>
      </c>
      <c r="G29" s="147" t="s">
        <v>489</v>
      </c>
      <c r="H29" s="188" t="s">
        <v>112</v>
      </c>
      <c r="I29" s="176" t="str">
        <f>'Print (2)'!I29</f>
        <v>23 : 0 Fri   2014/6/20</v>
      </c>
      <c r="J29" s="177"/>
      <c r="K29" s="178" t="str">
        <f>'Print (2)'!K29</f>
        <v>18 : 0 Fri  2014/6/20</v>
      </c>
      <c r="L29" s="179"/>
      <c r="M29" s="178" t="str">
        <f>'Print (2)'!M29</f>
        <v>15 : 0 Fri  2014/6/20</v>
      </c>
      <c r="N29" s="177"/>
      <c r="O29" s="178" t="str">
        <f>'Print (2)'!O29</f>
        <v>7 : 0 Sat  2014/6/21</v>
      </c>
      <c r="P29" s="177"/>
    </row>
    <row r="30" spans="1:16" ht="24">
      <c r="A30"/>
      <c r="B30" s="143">
        <v>29</v>
      </c>
      <c r="C30" s="186">
        <v>41815</v>
      </c>
      <c r="D30" s="187">
        <v>41815</v>
      </c>
      <c r="E30" s="146">
        <v>0.7083333333333334</v>
      </c>
      <c r="F30" s="147" t="s">
        <v>532</v>
      </c>
      <c r="G30" s="147" t="s">
        <v>487</v>
      </c>
      <c r="H30" s="188" t="s">
        <v>112</v>
      </c>
      <c r="I30" s="176" t="str">
        <f>'Print (2)'!I30</f>
        <v>21 : 0 Wed  2014/6/25</v>
      </c>
      <c r="J30" s="177"/>
      <c r="K30" s="178" t="str">
        <f>'Print (2)'!K30</f>
        <v>16 : 0 Wed  2014/6/25</v>
      </c>
      <c r="L30" s="179"/>
      <c r="M30" s="178" t="str">
        <f>'Print (2)'!M30</f>
        <v>13 : 0 Wed  2014/6/25</v>
      </c>
      <c r="N30" s="177"/>
      <c r="O30" s="178" t="str">
        <f>'Print (2)'!O30</f>
        <v>5 : 0 Thu 2014/6/26</v>
      </c>
      <c r="P30" s="177"/>
    </row>
    <row r="31" spans="1:16" ht="14.25">
      <c r="A31"/>
      <c r="B31" s="143">
        <v>30</v>
      </c>
      <c r="C31" s="186">
        <v>41815</v>
      </c>
      <c r="D31" s="187">
        <v>41815</v>
      </c>
      <c r="E31" s="146">
        <v>0.7083333333333334</v>
      </c>
      <c r="F31" s="147" t="s">
        <v>534</v>
      </c>
      <c r="G31" s="147" t="s">
        <v>417</v>
      </c>
      <c r="H31" s="188" t="s">
        <v>112</v>
      </c>
      <c r="I31" s="176" t="str">
        <f>'Print (2)'!I31</f>
        <v>21 : 0 Wed  2014/6/25</v>
      </c>
      <c r="J31" s="177"/>
      <c r="K31" s="178" t="str">
        <f>'Print (2)'!K31</f>
        <v>16 : 0 Wed  2014/6/25</v>
      </c>
      <c r="L31" s="179"/>
      <c r="M31" s="178" t="str">
        <f>'Print (2)'!M31</f>
        <v>13 : 0 Wed  2014/6/25</v>
      </c>
      <c r="N31" s="177"/>
      <c r="O31" s="178" t="str">
        <f>'Print (2)'!O31</f>
        <v>5 : 0 Thu 2014/6/26</v>
      </c>
      <c r="P31" s="177"/>
    </row>
    <row r="32" spans="1:16" ht="24">
      <c r="A32"/>
      <c r="B32" s="143">
        <v>31</v>
      </c>
      <c r="C32" s="186">
        <v>41805</v>
      </c>
      <c r="D32" s="187">
        <v>41805</v>
      </c>
      <c r="E32" s="146">
        <v>0.7916666666666666</v>
      </c>
      <c r="F32" s="147" t="s">
        <v>612</v>
      </c>
      <c r="G32" s="147" t="s">
        <v>487</v>
      </c>
      <c r="H32" s="188" t="s">
        <v>113</v>
      </c>
      <c r="I32" s="176" t="str">
        <f>'Print (2)'!I32</f>
        <v>23 : 0 Sun  2014/6/15</v>
      </c>
      <c r="J32" s="177"/>
      <c r="K32" s="178" t="str">
        <f>'Print (2)'!K32</f>
        <v>18 : 0 Sun  2014/6/15</v>
      </c>
      <c r="L32" s="179"/>
      <c r="M32" s="178" t="str">
        <f>'Print (2)'!M32</f>
        <v>15 : 0 Sun  2014/6/15</v>
      </c>
      <c r="N32" s="177"/>
      <c r="O32" s="178" t="str">
        <f>'Print (2)'!O32</f>
        <v>7 : 0 Mon  2014/6/16</v>
      </c>
      <c r="P32" s="177"/>
    </row>
    <row r="33" spans="1:16" ht="14.25">
      <c r="A33"/>
      <c r="B33" s="143">
        <v>32</v>
      </c>
      <c r="C33" s="186">
        <v>41806</v>
      </c>
      <c r="D33" s="187">
        <v>41806</v>
      </c>
      <c r="E33" s="146">
        <v>0.6666666666666666</v>
      </c>
      <c r="F33" s="147" t="s">
        <v>542</v>
      </c>
      <c r="G33" s="147" t="s">
        <v>489</v>
      </c>
      <c r="H33" s="188" t="s">
        <v>113</v>
      </c>
      <c r="I33" s="176" t="str">
        <f>'Print (2)'!I33</f>
        <v>20 : 0 Mon  2014/6/16</v>
      </c>
      <c r="J33" s="177"/>
      <c r="K33" s="178" t="str">
        <f>'Print (2)'!K33</f>
        <v>15 : 0 Mon  2014/6/16</v>
      </c>
      <c r="L33" s="179"/>
      <c r="M33" s="178" t="str">
        <f>'Print (2)'!M33</f>
        <v>12 : 0 Mon  2014/6/16</v>
      </c>
      <c r="N33" s="177"/>
      <c r="O33" s="178" t="str">
        <f>'Print (2)'!O33</f>
        <v>4 : 0 Tue  2014/6/17</v>
      </c>
      <c r="P33" s="177"/>
    </row>
    <row r="34" spans="1:16" ht="24">
      <c r="A34"/>
      <c r="B34" s="143">
        <v>33</v>
      </c>
      <c r="C34" s="186">
        <v>41811</v>
      </c>
      <c r="D34" s="187">
        <v>41811</v>
      </c>
      <c r="E34" s="146">
        <v>0.5416666666666666</v>
      </c>
      <c r="F34" s="147" t="s">
        <v>544</v>
      </c>
      <c r="G34" s="147" t="s">
        <v>504</v>
      </c>
      <c r="H34" s="188" t="s">
        <v>113</v>
      </c>
      <c r="I34" s="176" t="str">
        <f>'Print (2)'!I34</f>
        <v>17 : 0 Sat  2014/6/21</v>
      </c>
      <c r="J34" s="177"/>
      <c r="K34" s="178" t="str">
        <f>'Print (2)'!K34</f>
        <v>12 : 0 Sat  2014/6/21</v>
      </c>
      <c r="L34" s="179"/>
      <c r="M34" s="178" t="str">
        <f>'Print (2)'!M34</f>
        <v>9 : 0 Sat  2014/6/21</v>
      </c>
      <c r="N34" s="177"/>
      <c r="O34" s="178" t="str">
        <f>'Print (2)'!O34</f>
        <v>1 : 0 Sun  2014/6/22</v>
      </c>
      <c r="P34" s="177"/>
    </row>
    <row r="35" spans="1:16" ht="14.25">
      <c r="A35"/>
      <c r="B35" s="143">
        <v>34</v>
      </c>
      <c r="C35" s="186">
        <v>41811</v>
      </c>
      <c r="D35" s="187">
        <v>41811</v>
      </c>
      <c r="E35" s="146">
        <v>0.7916666666666666</v>
      </c>
      <c r="F35" s="147" t="s">
        <v>546</v>
      </c>
      <c r="G35" s="147" t="s">
        <v>483</v>
      </c>
      <c r="H35" s="188" t="s">
        <v>113</v>
      </c>
      <c r="I35" s="176" t="str">
        <f>'Print (2)'!I35</f>
        <v>23 : 0 Sat  2014/6/21</v>
      </c>
      <c r="J35" s="177"/>
      <c r="K35" s="178" t="str">
        <f>'Print (2)'!K35</f>
        <v>18 : 0 Sat  2014/6/21</v>
      </c>
      <c r="L35" s="179"/>
      <c r="M35" s="178" t="str">
        <f>'Print (2)'!M35</f>
        <v>15 : 0 Sat  2014/6/21</v>
      </c>
      <c r="N35" s="177"/>
      <c r="O35" s="178" t="str">
        <f>'Print (2)'!O35</f>
        <v>7 : 0 Sun  2014/6/22</v>
      </c>
      <c r="P35" s="177"/>
    </row>
    <row r="36" spans="1:16" ht="14.25">
      <c r="A36"/>
      <c r="B36" s="143">
        <v>35</v>
      </c>
      <c r="C36" s="186">
        <v>41815</v>
      </c>
      <c r="D36" s="187">
        <v>41815</v>
      </c>
      <c r="E36" s="146">
        <v>0.5416666666666666</v>
      </c>
      <c r="F36" s="147" t="s">
        <v>548</v>
      </c>
      <c r="G36" s="147" t="s">
        <v>485</v>
      </c>
      <c r="H36" s="188" t="s">
        <v>113</v>
      </c>
      <c r="I36" s="176" t="str">
        <f>'Print (2)'!I36</f>
        <v>17 : 0 Wed  2014/6/25</v>
      </c>
      <c r="J36" s="177"/>
      <c r="K36" s="178" t="str">
        <f>'Print (2)'!K36</f>
        <v>12 : 0 Wed  2014/6/25</v>
      </c>
      <c r="L36" s="179"/>
      <c r="M36" s="178" t="str">
        <f>'Print (2)'!M36</f>
        <v>9 : 0 Wed  2014/6/25</v>
      </c>
      <c r="N36" s="177"/>
      <c r="O36" s="178" t="str">
        <f>'Print (2)'!O36</f>
        <v>1 : 0 Thu 2014/6/26</v>
      </c>
      <c r="P36" s="177"/>
    </row>
    <row r="37" spans="1:16" ht="14.25">
      <c r="A37"/>
      <c r="B37" s="143">
        <v>36</v>
      </c>
      <c r="C37" s="186">
        <v>41815</v>
      </c>
      <c r="D37" s="187">
        <v>41815</v>
      </c>
      <c r="E37" s="146">
        <v>0.5416666666666666</v>
      </c>
      <c r="F37" s="147" t="s">
        <v>550</v>
      </c>
      <c r="G37" s="147" t="s">
        <v>481</v>
      </c>
      <c r="H37" s="188" t="s">
        <v>113</v>
      </c>
      <c r="I37" s="176" t="str">
        <f>'Print (2)'!I37</f>
        <v>17 : 0 Wed  2014/6/25</v>
      </c>
      <c r="J37" s="177"/>
      <c r="K37" s="178" t="str">
        <f>'Print (2)'!K37</f>
        <v>12 : 0 Wed  2014/6/25</v>
      </c>
      <c r="L37" s="179"/>
      <c r="M37" s="178" t="str">
        <f>'Print (2)'!M37</f>
        <v>9 : 0 Wed  2014/6/25</v>
      </c>
      <c r="N37" s="177"/>
      <c r="O37" s="178" t="str">
        <f>'Print (2)'!O37</f>
        <v>1 : 0 Thu 2014/6/26</v>
      </c>
      <c r="P37" s="177"/>
    </row>
    <row r="38" spans="1:16" ht="14.25">
      <c r="A38"/>
      <c r="B38" s="143">
        <v>37</v>
      </c>
      <c r="C38" s="186">
        <v>41806</v>
      </c>
      <c r="D38" s="187">
        <v>41806</v>
      </c>
      <c r="E38" s="146">
        <v>0.5416666666666666</v>
      </c>
      <c r="F38" s="147" t="s">
        <v>556</v>
      </c>
      <c r="G38" s="147" t="s">
        <v>481</v>
      </c>
      <c r="H38" s="188" t="s">
        <v>114</v>
      </c>
      <c r="I38" s="176" t="str">
        <f>'Print (2)'!I38</f>
        <v>17 : 0 Mon  2014/6/16</v>
      </c>
      <c r="J38" s="177"/>
      <c r="K38" s="178" t="str">
        <f>'Print (2)'!K38</f>
        <v>12 : 0 Mon  2014/6/16</v>
      </c>
      <c r="L38" s="179"/>
      <c r="M38" s="178" t="str">
        <f>'Print (2)'!M38</f>
        <v>9 : 0 Mon  2014/6/16</v>
      </c>
      <c r="N38" s="177"/>
      <c r="O38" s="178" t="str">
        <f>'Print (2)'!O38</f>
        <v>1 : 0 Tue  2014/6/17</v>
      </c>
      <c r="P38" s="177"/>
    </row>
    <row r="39" spans="1:16" ht="14.25">
      <c r="A39"/>
      <c r="B39" s="143">
        <v>38</v>
      </c>
      <c r="C39" s="186">
        <v>41806</v>
      </c>
      <c r="D39" s="187">
        <v>41806</v>
      </c>
      <c r="E39" s="146">
        <v>0.7916666666666666</v>
      </c>
      <c r="F39" s="147" t="s">
        <v>558</v>
      </c>
      <c r="G39" s="147" t="s">
        <v>409</v>
      </c>
      <c r="H39" s="188" t="s">
        <v>114</v>
      </c>
      <c r="I39" s="176" t="str">
        <f>'Print (2)'!I39</f>
        <v>23 : 0 Mon  2014/6/16</v>
      </c>
      <c r="J39" s="177"/>
      <c r="K39" s="178" t="str">
        <f>'Print (2)'!K39</f>
        <v>18 : 0 Mon  2014/6/16</v>
      </c>
      <c r="L39" s="179"/>
      <c r="M39" s="178" t="str">
        <f>'Print (2)'!M39</f>
        <v>15 : 0 Mon  2014/6/16</v>
      </c>
      <c r="N39" s="177"/>
      <c r="O39" s="178" t="str">
        <f>'Print (2)'!O39</f>
        <v>7 : 0 Tue  2014/6/17</v>
      </c>
      <c r="P39" s="177"/>
    </row>
    <row r="40" spans="1:16" ht="14.25">
      <c r="A40"/>
      <c r="B40" s="143">
        <v>39</v>
      </c>
      <c r="C40" s="186">
        <v>41811</v>
      </c>
      <c r="D40" s="187">
        <v>41811</v>
      </c>
      <c r="E40" s="146">
        <v>0.6666666666666666</v>
      </c>
      <c r="F40" s="147" t="s">
        <v>560</v>
      </c>
      <c r="G40" s="147" t="s">
        <v>413</v>
      </c>
      <c r="H40" s="188" t="s">
        <v>114</v>
      </c>
      <c r="I40" s="176" t="str">
        <f>'Print (2)'!I40</f>
        <v>20 : 0 Sat  2014/6/21</v>
      </c>
      <c r="J40" s="177"/>
      <c r="K40" s="178" t="str">
        <f>'Print (2)'!K40</f>
        <v>15 : 0 Sat  2014/6/21</v>
      </c>
      <c r="L40" s="179"/>
      <c r="M40" s="178" t="str">
        <f>'Print (2)'!M40</f>
        <v>12 : 0 Sat  2014/6/21</v>
      </c>
      <c r="N40" s="177"/>
      <c r="O40" s="178" t="str">
        <f>'Print (2)'!O40</f>
        <v>4 : 0 Sun  2014/6/22</v>
      </c>
      <c r="P40" s="177"/>
    </row>
    <row r="41" spans="1:16" ht="14.25">
      <c r="A41"/>
      <c r="B41" s="143">
        <v>40</v>
      </c>
      <c r="C41" s="186">
        <v>41812</v>
      </c>
      <c r="D41" s="187">
        <v>41812</v>
      </c>
      <c r="E41" s="146">
        <v>0.7916666666666666</v>
      </c>
      <c r="F41" s="147" t="s">
        <v>562</v>
      </c>
      <c r="G41" s="147" t="s">
        <v>417</v>
      </c>
      <c r="H41" s="188" t="s">
        <v>114</v>
      </c>
      <c r="I41" s="176" t="str">
        <f>'Print (2)'!I41</f>
        <v>23 : 0 Sun  2014/6/22</v>
      </c>
      <c r="J41" s="177"/>
      <c r="K41" s="178" t="str">
        <f>'Print (2)'!K41</f>
        <v>18 : 0 Sun  2014/6/22</v>
      </c>
      <c r="L41" s="179"/>
      <c r="M41" s="178" t="str">
        <f>'Print (2)'!M41</f>
        <v>15 : 0 Sun  2014/6/22</v>
      </c>
      <c r="N41" s="177"/>
      <c r="O41" s="178" t="str">
        <f>'Print (2)'!O41</f>
        <v>7 : 0 Mon  2014/6/23</v>
      </c>
      <c r="P41" s="177"/>
    </row>
    <row r="42" spans="1:16" ht="14.25" customHeight="1">
      <c r="A42"/>
      <c r="B42" s="143">
        <v>41</v>
      </c>
      <c r="C42" s="186">
        <v>41816</v>
      </c>
      <c r="D42" s="187">
        <v>41816</v>
      </c>
      <c r="E42" s="146">
        <v>0.5416666666666666</v>
      </c>
      <c r="F42" s="147" t="s">
        <v>564</v>
      </c>
      <c r="G42" s="147" t="s">
        <v>425</v>
      </c>
      <c r="H42" s="188" t="s">
        <v>114</v>
      </c>
      <c r="I42" s="176" t="str">
        <f>'Print (2)'!I42</f>
        <v>17 : 0 Thu  2014/6/26</v>
      </c>
      <c r="J42" s="177"/>
      <c r="K42" s="178" t="str">
        <f>'Print (2)'!K42</f>
        <v>12 : 0 Thu 2014/6/26</v>
      </c>
      <c r="L42" s="179"/>
      <c r="M42" s="178" t="str">
        <f>'Print (2)'!M42</f>
        <v>9 : 0 Thu 2014/6/26</v>
      </c>
      <c r="N42" s="177"/>
      <c r="O42" s="178" t="str">
        <f>'Print (2)'!O42</f>
        <v>1 : 0 Fri  2014/6/27</v>
      </c>
      <c r="P42" s="177"/>
    </row>
    <row r="43" spans="1:16" ht="14.25">
      <c r="A43"/>
      <c r="B43" s="143">
        <v>42</v>
      </c>
      <c r="C43" s="186">
        <v>41816</v>
      </c>
      <c r="D43" s="187">
        <v>41816</v>
      </c>
      <c r="E43" s="146">
        <v>0.5416666666666666</v>
      </c>
      <c r="F43" s="147" t="s">
        <v>566</v>
      </c>
      <c r="G43" s="147" t="s">
        <v>421</v>
      </c>
      <c r="H43" s="188" t="s">
        <v>114</v>
      </c>
      <c r="I43" s="176" t="str">
        <f>'Print (2)'!I43</f>
        <v>17 : 0 Thu  2014/6/26</v>
      </c>
      <c r="J43" s="177"/>
      <c r="K43" s="178" t="str">
        <f>'Print (2)'!K43</f>
        <v>12 : 0 Thu 2014/6/26</v>
      </c>
      <c r="L43" s="179"/>
      <c r="M43" s="178" t="str">
        <f>'Print (2)'!M43</f>
        <v>9 : 0 Thu 2014/6/26</v>
      </c>
      <c r="N43" s="177"/>
      <c r="O43" s="178" t="str">
        <f>'Print (2)'!O43</f>
        <v>1 : 0 Fri  2014/6/27</v>
      </c>
      <c r="P43" s="177"/>
    </row>
    <row r="44" spans="1:16" ht="24">
      <c r="A44"/>
      <c r="B44" s="143">
        <v>43</v>
      </c>
      <c r="C44" s="186">
        <v>41807</v>
      </c>
      <c r="D44" s="187">
        <v>41807</v>
      </c>
      <c r="E44" s="146">
        <v>0.5416666666666666</v>
      </c>
      <c r="F44" s="147" t="s">
        <v>572</v>
      </c>
      <c r="G44" s="147" t="s">
        <v>504</v>
      </c>
      <c r="H44" s="188" t="s">
        <v>115</v>
      </c>
      <c r="I44" s="176" t="str">
        <f>'Print (2)'!I44</f>
        <v>17 : 0 Tue  2014/6/17</v>
      </c>
      <c r="J44" s="177"/>
      <c r="K44" s="178" t="str">
        <f>'Print (2)'!K44</f>
        <v>12 : 0 Tue  2014/6/17</v>
      </c>
      <c r="L44" s="179"/>
      <c r="M44" s="178" t="str">
        <f>'Print (2)'!M44</f>
        <v>9 : 0 Tue  2014/6/17</v>
      </c>
      <c r="N44" s="177"/>
      <c r="O44" s="178" t="str">
        <f>'Print (2)'!O44</f>
        <v>1 : 0 Wed  2014/6/18</v>
      </c>
      <c r="P44" s="177"/>
    </row>
    <row r="45" spans="1:16" ht="14.25">
      <c r="A45"/>
      <c r="B45" s="143">
        <v>44</v>
      </c>
      <c r="C45" s="186">
        <v>41807</v>
      </c>
      <c r="D45" s="187">
        <v>41807</v>
      </c>
      <c r="E45" s="146">
        <v>0.7916666666666666</v>
      </c>
      <c r="F45" s="147" t="s">
        <v>574</v>
      </c>
      <c r="G45" s="147" t="s">
        <v>483</v>
      </c>
      <c r="H45" s="188" t="s">
        <v>115</v>
      </c>
      <c r="I45" s="176" t="str">
        <f>'Print (2)'!I45</f>
        <v>23 : 0 Tue  2014/6/17</v>
      </c>
      <c r="J45" s="177"/>
      <c r="K45" s="178" t="str">
        <f>'Print (2)'!K45</f>
        <v>18 : 0 Tue  2014/6/17</v>
      </c>
      <c r="L45" s="179"/>
      <c r="M45" s="178" t="str">
        <f>'Print (2)'!M45</f>
        <v>15 : 0 Tue  2014/6/17</v>
      </c>
      <c r="N45" s="177"/>
      <c r="O45" s="178" t="str">
        <f>'Print (2)'!O45</f>
        <v>7 : 0 Wed  2014/6/18</v>
      </c>
      <c r="P45" s="177"/>
    </row>
    <row r="46" spans="1:16" ht="24">
      <c r="A46"/>
      <c r="B46" s="143">
        <v>45</v>
      </c>
      <c r="C46" s="186">
        <v>41812</v>
      </c>
      <c r="D46" s="187">
        <v>41812</v>
      </c>
      <c r="E46" s="146">
        <v>0.5416666666666666</v>
      </c>
      <c r="F46" s="147" t="s">
        <v>576</v>
      </c>
      <c r="G46" s="147" t="s">
        <v>487</v>
      </c>
      <c r="H46" s="188" t="s">
        <v>115</v>
      </c>
      <c r="I46" s="176" t="str">
        <f>'Print (2)'!I46</f>
        <v>17 : 0 Sun  2014/6/22</v>
      </c>
      <c r="J46" s="177"/>
      <c r="K46" s="178" t="str">
        <f>'Print (2)'!K46</f>
        <v>12 : 0 Sun  2014/6/22</v>
      </c>
      <c r="L46" s="179"/>
      <c r="M46" s="178" t="str">
        <f>'Print (2)'!M46</f>
        <v>9 : 0 Sun  2014/6/22</v>
      </c>
      <c r="N46" s="177"/>
      <c r="O46" s="178" t="str">
        <f>'Print (2)'!O46</f>
        <v>1 : 0 Mon  2014/6/23</v>
      </c>
      <c r="P46" s="177"/>
    </row>
    <row r="47" spans="1:16" ht="14.25">
      <c r="A47"/>
      <c r="B47" s="143">
        <v>46</v>
      </c>
      <c r="C47" s="186">
        <v>41812</v>
      </c>
      <c r="D47" s="187">
        <v>41812</v>
      </c>
      <c r="E47" s="146">
        <v>0.6666666666666666</v>
      </c>
      <c r="F47" s="147" t="s">
        <v>578</v>
      </c>
      <c r="G47" s="147" t="s">
        <v>485</v>
      </c>
      <c r="H47" s="188" t="s">
        <v>115</v>
      </c>
      <c r="I47" s="176" t="str">
        <f>'Print (2)'!I47</f>
        <v>20 : 0 Sun  2014/6/22</v>
      </c>
      <c r="J47" s="177"/>
      <c r="K47" s="178" t="str">
        <f>'Print (2)'!K47</f>
        <v>15 : 0 Sun  2014/6/22</v>
      </c>
      <c r="L47" s="179"/>
      <c r="M47" s="178" t="str">
        <f>'Print (2)'!M47</f>
        <v>12 : 0 Sun  2014/6/22</v>
      </c>
      <c r="N47" s="177"/>
      <c r="O47" s="178" t="str">
        <f>'Print (2)'!O47</f>
        <v>4 : 0 Mon  2014/6/23</v>
      </c>
      <c r="P47" s="177"/>
    </row>
    <row r="48" spans="1:16" ht="14.25">
      <c r="A48"/>
      <c r="B48" s="143">
        <v>47</v>
      </c>
      <c r="C48" s="186">
        <v>41816</v>
      </c>
      <c r="D48" s="187">
        <v>41816</v>
      </c>
      <c r="E48" s="146">
        <v>0.7083333333333334</v>
      </c>
      <c r="F48" s="147" t="s">
        <v>580</v>
      </c>
      <c r="G48" s="147" t="s">
        <v>405</v>
      </c>
      <c r="H48" s="188" t="s">
        <v>115</v>
      </c>
      <c r="I48" s="176" t="str">
        <f>'Print (2)'!I48</f>
        <v>21 : 0 Thu  2014/6/26</v>
      </c>
      <c r="J48" s="177"/>
      <c r="K48" s="178" t="str">
        <f>'Print (2)'!K48</f>
        <v>16 : 0 Thu 2014/6/26</v>
      </c>
      <c r="L48" s="179"/>
      <c r="M48" s="178" t="str">
        <f>'Print (2)'!M48</f>
        <v>13 : 0 Thu 2014/6/26</v>
      </c>
      <c r="N48" s="177"/>
      <c r="O48" s="178" t="str">
        <f>'Print (2)'!O48</f>
        <v>5 : 0 Fri  2014/6/27</v>
      </c>
      <c r="P48" s="177"/>
    </row>
    <row r="49" spans="1:16" ht="15" thickBot="1">
      <c r="A49"/>
      <c r="B49" s="143">
        <v>48</v>
      </c>
      <c r="C49" s="189">
        <v>41816</v>
      </c>
      <c r="D49" s="190">
        <v>41816</v>
      </c>
      <c r="E49" s="191">
        <v>0.7083333333333334</v>
      </c>
      <c r="F49" s="156" t="s">
        <v>582</v>
      </c>
      <c r="G49" s="156" t="s">
        <v>489</v>
      </c>
      <c r="H49" s="192" t="s">
        <v>115</v>
      </c>
      <c r="I49" s="176" t="str">
        <f>'Print (2)'!I49</f>
        <v>21 : 0 Thu  2014/6/26</v>
      </c>
      <c r="J49" s="177"/>
      <c r="K49" s="178" t="str">
        <f>'Print (2)'!K49</f>
        <v>16 : 0 Thu 2014/6/26</v>
      </c>
      <c r="L49" s="179"/>
      <c r="M49" s="178" t="str">
        <f>'Print (2)'!M49</f>
        <v>13 : 0 Thu 2014/6/26</v>
      </c>
      <c r="N49" s="177"/>
      <c r="O49" s="178" t="str">
        <f>'Print (2)'!O49</f>
        <v>5 : 0 Fri  2014/6/27</v>
      </c>
      <c r="P49" s="177"/>
    </row>
    <row r="50" spans="1:35" ht="14.25" customHeight="1">
      <c r="A50" s="157"/>
      <c r="B50" s="157">
        <v>49</v>
      </c>
      <c r="C50" s="193">
        <v>41818</v>
      </c>
      <c r="D50" s="194">
        <v>41818</v>
      </c>
      <c r="E50" s="195">
        <v>0.5416666666666666</v>
      </c>
      <c r="F50" s="196" t="str">
        <f>WeeklyView!I54</f>
        <v>Brazil : Chile</v>
      </c>
      <c r="G50" s="196" t="s">
        <v>504</v>
      </c>
      <c r="H50" s="224" t="s">
        <v>614</v>
      </c>
      <c r="I50" s="176" t="str">
        <f>'Print (2)'!I50</f>
        <v>17 : 0 Sat  2014/6/28</v>
      </c>
      <c r="J50" s="177"/>
      <c r="K50" s="178" t="str">
        <f>'Print (2)'!K50</f>
        <v>12 : 0 Sat  2014/6/28</v>
      </c>
      <c r="L50" s="179"/>
      <c r="M50" s="178" t="str">
        <f>'Print (2)'!M50</f>
        <v>9 : 0 Sat  2014/6/28</v>
      </c>
      <c r="N50" s="177"/>
      <c r="O50" s="178" t="str">
        <f>'Print (2)'!O50</f>
        <v>1 : 0 Sun  2014/6/29</v>
      </c>
      <c r="P50" s="177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4.25" customHeight="1">
      <c r="A51" s="157"/>
      <c r="B51" s="157">
        <v>50</v>
      </c>
      <c r="C51" s="186">
        <v>41818</v>
      </c>
      <c r="D51" s="187">
        <v>41818</v>
      </c>
      <c r="E51" s="197">
        <v>0.7083333333333334</v>
      </c>
      <c r="F51" s="196" t="str">
        <f>WeeklyView!I55</f>
        <v>Colombia : Uruguay</v>
      </c>
      <c r="G51" s="196" t="s">
        <v>487</v>
      </c>
      <c r="H51" s="225"/>
      <c r="I51" s="176" t="str">
        <f>'Print (2)'!I51</f>
        <v>21 : 0 Sat  2014/6/28</v>
      </c>
      <c r="J51" s="177"/>
      <c r="K51" s="178" t="str">
        <f>'Print (2)'!K51</f>
        <v>16 : 0 Sat  2014/6/28</v>
      </c>
      <c r="L51" s="179"/>
      <c r="M51" s="178" t="str">
        <f>'Print (2)'!M51</f>
        <v>13 : 0 Sat  2014/6/28</v>
      </c>
      <c r="N51" s="177"/>
      <c r="O51" s="178" t="str">
        <f>'Print (2)'!O51</f>
        <v>5 : 0 Sun  2014/6/29</v>
      </c>
      <c r="P51" s="177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4.25" customHeight="1">
      <c r="A52" s="157"/>
      <c r="B52" s="157">
        <v>51</v>
      </c>
      <c r="C52" s="186">
        <v>41819</v>
      </c>
      <c r="D52" s="187">
        <v>41819</v>
      </c>
      <c r="E52" s="197">
        <v>0.5416666666666666</v>
      </c>
      <c r="F52" s="196" t="str">
        <f>WeeklyView!I56</f>
        <v>Netherlands : Mexico</v>
      </c>
      <c r="G52" s="196" t="s">
        <v>413</v>
      </c>
      <c r="H52" s="225"/>
      <c r="I52" s="176" t="str">
        <f>'Print (2)'!I52</f>
        <v>17 : 0 Sun  2014/6/29</v>
      </c>
      <c r="J52" s="177"/>
      <c r="K52" s="178" t="str">
        <f>'Print (2)'!K52</f>
        <v>12 : 0 Sun  2014/6/29</v>
      </c>
      <c r="L52" s="179"/>
      <c r="M52" s="178" t="str">
        <f>'Print (2)'!M52</f>
        <v>9 : 0 Sun  2014/6/29</v>
      </c>
      <c r="N52" s="177"/>
      <c r="O52" s="178" t="str">
        <f>'Print (2)'!O52</f>
        <v>1 : 0 Mon  2014/6/30</v>
      </c>
      <c r="P52" s="177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4.25" customHeight="1">
      <c r="A53" s="157"/>
      <c r="B53" s="157">
        <v>52</v>
      </c>
      <c r="C53" s="186">
        <v>41819</v>
      </c>
      <c r="D53" s="187">
        <v>41819</v>
      </c>
      <c r="E53" s="197">
        <v>0.7083333333333334</v>
      </c>
      <c r="F53" s="196" t="str">
        <f>WeeklyView!I57</f>
        <v>Costa Rica : Greece</v>
      </c>
      <c r="G53" s="196" t="s">
        <v>425</v>
      </c>
      <c r="H53" s="225"/>
      <c r="I53" s="176" t="str">
        <f>'Print (2)'!I53</f>
        <v>21 : 0 Sun  2014/6/29</v>
      </c>
      <c r="J53" s="177"/>
      <c r="K53" s="178" t="str">
        <f>'Print (2)'!K53</f>
        <v>16 : 0 Sun  2014/6/29</v>
      </c>
      <c r="L53" s="179"/>
      <c r="M53" s="178" t="str">
        <f>'Print (2)'!M53</f>
        <v>13 : 0 Sun  2014/6/29</v>
      </c>
      <c r="N53" s="177"/>
      <c r="O53" s="178" t="str">
        <f>'Print (2)'!O53</f>
        <v>5 : 0 Mon  2014/6/30</v>
      </c>
      <c r="P53" s="177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4.25" customHeight="1">
      <c r="A54" s="157"/>
      <c r="B54" s="157">
        <v>53</v>
      </c>
      <c r="C54" s="186">
        <v>41820</v>
      </c>
      <c r="D54" s="187">
        <v>41820</v>
      </c>
      <c r="E54" s="197">
        <v>0.5416666666666666</v>
      </c>
      <c r="F54" s="196" t="str">
        <f>WeeklyView!I58</f>
        <v>France : Nigeria</v>
      </c>
      <c r="G54" s="196" t="s">
        <v>421</v>
      </c>
      <c r="H54" s="225"/>
      <c r="I54" s="176" t="str">
        <f>'Print (2)'!I54</f>
        <v>17 : 0 Mon  2014/6/30</v>
      </c>
      <c r="J54" s="177"/>
      <c r="K54" s="178" t="str">
        <f>'Print (2)'!K54</f>
        <v>12 : 0 Mon  2014/6/30</v>
      </c>
      <c r="L54" s="179"/>
      <c r="M54" s="178" t="str">
        <f>'Print (2)'!M54</f>
        <v>9 : 0 Mon  2014/6/30</v>
      </c>
      <c r="N54" s="177"/>
      <c r="O54" s="178" t="str">
        <f>'Print (2)'!O54</f>
        <v>1 : 0 Tue  2014/7/1</v>
      </c>
      <c r="P54" s="177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4.25" customHeight="1">
      <c r="A55" s="157"/>
      <c r="B55" s="157">
        <v>54</v>
      </c>
      <c r="C55" s="186">
        <v>41820</v>
      </c>
      <c r="D55" s="187">
        <v>41820</v>
      </c>
      <c r="E55" s="197">
        <v>0.7083333333333334</v>
      </c>
      <c r="F55" s="196" t="str">
        <f>WeeklyView!I59</f>
        <v>Germany : Algeria</v>
      </c>
      <c r="G55" s="196" t="s">
        <v>485</v>
      </c>
      <c r="H55" s="225"/>
      <c r="I55" s="176" t="str">
        <f>'Print (2)'!I55</f>
        <v>21 : 0 Mon  2014/6/30</v>
      </c>
      <c r="J55" s="177"/>
      <c r="K55" s="178" t="str">
        <f>'Print (2)'!K55</f>
        <v>16 : 0 Mon  2014/6/30</v>
      </c>
      <c r="L55" s="179"/>
      <c r="M55" s="178" t="str">
        <f>'Print (2)'!M55</f>
        <v>13 : 0 Mon  2014/6/30</v>
      </c>
      <c r="N55" s="177"/>
      <c r="O55" s="178" t="str">
        <f>'Print (2)'!O55</f>
        <v>5 : 0 Tue  2014/7/1</v>
      </c>
      <c r="P55" s="177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4.25" customHeight="1">
      <c r="A56" s="157"/>
      <c r="B56" s="157">
        <v>55</v>
      </c>
      <c r="C56" s="186">
        <v>41821</v>
      </c>
      <c r="D56" s="187">
        <v>41821</v>
      </c>
      <c r="E56" s="197">
        <v>0.5416666666666666</v>
      </c>
      <c r="F56" s="196" t="str">
        <f>WeeklyView!I60</f>
        <v>Argentina : Switzerland</v>
      </c>
      <c r="G56" s="196" t="s">
        <v>405</v>
      </c>
      <c r="H56" s="225"/>
      <c r="I56" s="176" t="str">
        <f>'Print (2)'!I56</f>
        <v>17 : 0 Tue  2014/7/1</v>
      </c>
      <c r="J56" s="177"/>
      <c r="K56" s="178" t="str">
        <f>'Print (2)'!K56</f>
        <v>12 : 0 Tue  2014/7/1</v>
      </c>
      <c r="L56" s="179"/>
      <c r="M56" s="178" t="str">
        <f>'Print (2)'!M56</f>
        <v>9 : 0 Tue  2014/7/1</v>
      </c>
      <c r="N56" s="177"/>
      <c r="O56" s="178" t="str">
        <f>'Print (2)'!O56</f>
        <v>1 : 0 Wed  2014/7/2</v>
      </c>
      <c r="P56" s="177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4.25" customHeight="1" thickBot="1">
      <c r="A57" s="157"/>
      <c r="B57" s="157">
        <v>56</v>
      </c>
      <c r="C57" s="189">
        <v>41821</v>
      </c>
      <c r="D57" s="190">
        <v>41821</v>
      </c>
      <c r="E57" s="198">
        <v>0.7083333333333334</v>
      </c>
      <c r="F57" s="199" t="str">
        <f>WeeklyView!I61</f>
        <v>Belgium : USA</v>
      </c>
      <c r="G57" s="199" t="s">
        <v>481</v>
      </c>
      <c r="H57" s="226"/>
      <c r="I57" s="176" t="str">
        <f>'Print (2)'!I57</f>
        <v>21 : 0 Tue  2014/7/1</v>
      </c>
      <c r="J57" s="177"/>
      <c r="K57" s="178" t="str">
        <f>'Print (2)'!K57</f>
        <v>16 : 0 Tue  2014/7/1</v>
      </c>
      <c r="L57" s="179"/>
      <c r="M57" s="178" t="str">
        <f>'Print (2)'!M57</f>
        <v>13 : 0 Tue  2014/7/1</v>
      </c>
      <c r="N57" s="177"/>
      <c r="O57" s="178" t="str">
        <f>'Print (2)'!O57</f>
        <v>5 : 0 Wed  2014/7/2</v>
      </c>
      <c r="P57" s="17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4.25" customHeight="1">
      <c r="A58" s="157"/>
      <c r="B58" s="157">
        <v>57</v>
      </c>
      <c r="C58" s="193">
        <v>41824</v>
      </c>
      <c r="D58" s="194">
        <v>41824</v>
      </c>
      <c r="E58" s="195">
        <v>0.7083333333333334</v>
      </c>
      <c r="F58" s="196" t="str">
        <f>WeeklyView!I62</f>
        <v>Brazil : Colombia</v>
      </c>
      <c r="G58" s="196" t="s">
        <v>413</v>
      </c>
      <c r="H58" s="224" t="s">
        <v>623</v>
      </c>
      <c r="I58" s="176" t="str">
        <f>'Print (2)'!I58</f>
        <v>21 : 0 Fri   2014/7/4</v>
      </c>
      <c r="J58" s="177"/>
      <c r="K58" s="178" t="str">
        <f>'Print (2)'!K58</f>
        <v>16 : 0 Fri  2014/7/4</v>
      </c>
      <c r="L58" s="179"/>
      <c r="M58" s="178" t="str">
        <f>'Print (2)'!M58</f>
        <v>13 : 0 Fri  2014/7/4</v>
      </c>
      <c r="N58" s="177"/>
      <c r="O58" s="178" t="str">
        <f>'Print (2)'!O58</f>
        <v>5 : 0 Sat  2014/7/5</v>
      </c>
      <c r="P58" s="177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4.25" customHeight="1">
      <c r="A59" s="157"/>
      <c r="B59" s="157">
        <v>58</v>
      </c>
      <c r="C59" s="186">
        <v>41824</v>
      </c>
      <c r="D59" s="187">
        <v>41824</v>
      </c>
      <c r="E59" s="197">
        <v>0.5416666666666666</v>
      </c>
      <c r="F59" s="200" t="str">
        <f>WeeklyView!I63</f>
        <v>France : Germany</v>
      </c>
      <c r="G59" s="200" t="s">
        <v>487</v>
      </c>
      <c r="H59" s="225"/>
      <c r="I59" s="176" t="str">
        <f>'Print (2)'!I59</f>
        <v>17 : 0 Fri   2014/7/4</v>
      </c>
      <c r="J59" s="177"/>
      <c r="K59" s="178" t="str">
        <f>'Print (2)'!K59</f>
        <v>12 : 0 Fri  2014/7/4</v>
      </c>
      <c r="L59" s="179"/>
      <c r="M59" s="178" t="str">
        <f>'Print (2)'!M59</f>
        <v>9 : 0 Fri  2014/7/4</v>
      </c>
      <c r="N59" s="177"/>
      <c r="O59" s="178" t="str">
        <f>'Print (2)'!O59</f>
        <v>1 : 0 Sat  2014/7/5</v>
      </c>
      <c r="P59" s="177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4.25" customHeight="1">
      <c r="A60" s="157"/>
      <c r="B60" s="157">
        <v>59</v>
      </c>
      <c r="C60" s="186">
        <v>41825</v>
      </c>
      <c r="D60" s="187">
        <v>41825</v>
      </c>
      <c r="E60" s="197">
        <v>0.7083333333333334</v>
      </c>
      <c r="F60" s="200" t="str">
        <f>WeeklyView!I64</f>
        <v>Netherlands : Costa Rica</v>
      </c>
      <c r="G60" s="200" t="s">
        <v>481</v>
      </c>
      <c r="H60" s="225"/>
      <c r="I60" s="176" t="str">
        <f>'Print (2)'!I60</f>
        <v>21 : 0 Sat  2014/7/5</v>
      </c>
      <c r="J60" s="177"/>
      <c r="K60" s="178" t="str">
        <f>'Print (2)'!K60</f>
        <v>16 : 0 Sat  2014/7/5</v>
      </c>
      <c r="L60" s="179"/>
      <c r="M60" s="178" t="str">
        <f>'Print (2)'!M60</f>
        <v>13 : 0 Sat  2014/7/5</v>
      </c>
      <c r="N60" s="177"/>
      <c r="O60" s="178" t="str">
        <f>'Print (2)'!O60</f>
        <v>5 : 0 Sun  2014/7/6</v>
      </c>
      <c r="P60" s="177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4.25" customHeight="1" thickBot="1">
      <c r="A61" s="157"/>
      <c r="B61" s="157">
        <v>60</v>
      </c>
      <c r="C61" s="189">
        <v>41825</v>
      </c>
      <c r="D61" s="190">
        <v>41825</v>
      </c>
      <c r="E61" s="198">
        <v>0.5416666666666666</v>
      </c>
      <c r="F61" s="199" t="str">
        <f>WeeklyView!I65</f>
        <v>Argentina : Belgium</v>
      </c>
      <c r="G61" s="199" t="s">
        <v>421</v>
      </c>
      <c r="H61" s="226"/>
      <c r="I61" s="176" t="str">
        <f>'Print (2)'!I61</f>
        <v>17 : 0 Sat  2014/7/5</v>
      </c>
      <c r="J61" s="177"/>
      <c r="K61" s="178" t="str">
        <f>'Print (2)'!K61</f>
        <v>12 : 0 Sat  2014/7/5</v>
      </c>
      <c r="L61" s="179"/>
      <c r="M61" s="178" t="str">
        <f>'Print (2)'!M61</f>
        <v>9 : 0 Sat  2014/7/5</v>
      </c>
      <c r="N61" s="177"/>
      <c r="O61" s="178" t="str">
        <f>'Print (2)'!O61</f>
        <v>1 : 0 Sun  2014/7/6</v>
      </c>
      <c r="P61" s="177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4.25" customHeight="1">
      <c r="A62" s="157"/>
      <c r="B62" s="157">
        <v>61</v>
      </c>
      <c r="C62" s="201">
        <v>41828</v>
      </c>
      <c r="D62" s="202">
        <v>41828</v>
      </c>
      <c r="E62" s="203">
        <v>0.7083333333333334</v>
      </c>
      <c r="F62" s="204" t="str">
        <f>WeeklyView!I66</f>
        <v>Brazil : Germany</v>
      </c>
      <c r="G62" s="204" t="s">
        <v>504</v>
      </c>
      <c r="H62" s="224" t="s">
        <v>628</v>
      </c>
      <c r="I62" s="176" t="str">
        <f>'Print (2)'!I62</f>
        <v>21 : 0 Tue  2014/7/8</v>
      </c>
      <c r="J62" s="177"/>
      <c r="K62" s="178" t="str">
        <f>'Print (2)'!K62</f>
        <v>16 : 0 Tue  2014/7/8</v>
      </c>
      <c r="L62" s="179"/>
      <c r="M62" s="178" t="str">
        <f>'Print (2)'!M62</f>
        <v>13 : 0 Tue  2014/7/8</v>
      </c>
      <c r="N62" s="177"/>
      <c r="O62" s="178" t="str">
        <f>'Print (2)'!O62</f>
        <v>5 : 0 Wed  2014/7/9</v>
      </c>
      <c r="P62" s="177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4.25" customHeight="1" thickBot="1">
      <c r="A63" s="157"/>
      <c r="B63" s="157">
        <v>62</v>
      </c>
      <c r="C63" s="189">
        <v>41829</v>
      </c>
      <c r="D63" s="190">
        <v>41829</v>
      </c>
      <c r="E63" s="198">
        <v>0.7083333333333334</v>
      </c>
      <c r="F63" s="199" t="str">
        <f>WeeklyView!I67</f>
        <v>Argentina : Netherlands</v>
      </c>
      <c r="G63" s="199" t="s">
        <v>405</v>
      </c>
      <c r="H63" s="226"/>
      <c r="I63" s="176" t="str">
        <f>'Print (2)'!I63</f>
        <v>21 : 0 Wed  2014/7/9</v>
      </c>
      <c r="J63" s="177"/>
      <c r="K63" s="178" t="str">
        <f>'Print (2)'!K63</f>
        <v>16 : 0 Wed  2014/7/9</v>
      </c>
      <c r="L63" s="179"/>
      <c r="M63" s="178" t="str">
        <f>'Print (2)'!M63</f>
        <v>13 : 0 Wed  2014/7/9</v>
      </c>
      <c r="N63" s="177"/>
      <c r="O63" s="178" t="str">
        <f>'Print (2)'!O63</f>
        <v>5 : 0 Thu 2014/7/10</v>
      </c>
      <c r="P63" s="177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4.25" customHeight="1" thickBot="1">
      <c r="A64" s="157"/>
      <c r="B64" s="157">
        <v>63</v>
      </c>
      <c r="C64" s="205">
        <v>41832</v>
      </c>
      <c r="D64" s="206">
        <v>41832</v>
      </c>
      <c r="E64" s="207">
        <v>0.7083333333333334</v>
      </c>
      <c r="F64" s="208" t="str">
        <f>WeeklyView!I68</f>
        <v>Netherlands : Brazil</v>
      </c>
      <c r="G64" s="208" t="s">
        <v>421</v>
      </c>
      <c r="H64" s="209" t="s">
        <v>631</v>
      </c>
      <c r="I64" s="176" t="str">
        <f>'Print (2)'!I64</f>
        <v>21 : 0 Sat  2014/7/12</v>
      </c>
      <c r="J64" s="177"/>
      <c r="K64" s="178" t="str">
        <f>'Print (2)'!K64</f>
        <v>16 : 0 Sat  2014/7/12</v>
      </c>
      <c r="L64" s="179"/>
      <c r="M64" s="178" t="str">
        <f>'Print (2)'!M64</f>
        <v>13 : 0 Sat  2014/7/12</v>
      </c>
      <c r="N64" s="177"/>
      <c r="O64" s="178" t="str">
        <f>'Print (2)'!O64</f>
        <v>5 : 0 Sun  2014/7/13</v>
      </c>
      <c r="P64" s="177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ht="14.25" customHeight="1" thickBot="1">
      <c r="B65" s="157">
        <v>64</v>
      </c>
      <c r="C65" s="210">
        <v>41833</v>
      </c>
      <c r="D65" s="211">
        <v>41833</v>
      </c>
      <c r="E65" s="212">
        <v>0.6666666666666666</v>
      </c>
      <c r="F65" s="213" t="str">
        <f>WeeklyView!I69</f>
        <v>Argentina : Germany</v>
      </c>
      <c r="G65" s="213" t="s">
        <v>487</v>
      </c>
      <c r="H65" s="214" t="s">
        <v>633</v>
      </c>
      <c r="I65" s="176" t="str">
        <f>'Print (2)'!I65</f>
        <v>20 : 0 Sun  2014/7/13</v>
      </c>
      <c r="J65" s="177"/>
      <c r="K65" s="178" t="str">
        <f>'Print (2)'!K65</f>
        <v>15 : 0 Sun  2014/7/13</v>
      </c>
      <c r="L65" s="179"/>
      <c r="M65" s="178" t="str">
        <f>'Print (2)'!M65</f>
        <v>12 : 0 Sun  2014/7/13</v>
      </c>
      <c r="N65" s="177"/>
      <c r="O65" s="178" t="str">
        <f>'Print (2)'!O65</f>
        <v>4 : 0 Mon  2014/7/14</v>
      </c>
      <c r="P65" s="177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7:35" ht="15" thickTop="1">
      <c r="G66" s="138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7:35" ht="14.25">
      <c r="G67" s="138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7:35" ht="14.25"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7:35" ht="14.25"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7:35" ht="14.25"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7:35" ht="14.25"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7:35" ht="14.25"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7:35" ht="14.25"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7:35" ht="14.25"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7:35" ht="14.25"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</sheetData>
  <sheetProtection password="CEA2" sheet="1"/>
  <mergeCells count="8">
    <mergeCell ref="Q1:R1"/>
    <mergeCell ref="H50:H57"/>
    <mergeCell ref="H58:H61"/>
    <mergeCell ref="H62:H63"/>
    <mergeCell ref="I1:J1"/>
    <mergeCell ref="K1:L1"/>
    <mergeCell ref="M1:N1"/>
    <mergeCell ref="O1:P1"/>
  </mergeCells>
  <conditionalFormatting sqref="D2:D65">
    <cfRule type="expression" priority="1" dxfId="193" stopIfTrue="1">
      <formula>(D2&lt;TODAY())</formula>
    </cfRule>
    <cfRule type="expression" priority="2" dxfId="194" stopIfTrue="1">
      <formula>(D2=TODAY())</formula>
    </cfRule>
  </conditionalFormatting>
  <hyperlinks>
    <hyperlink ref="Q1" r:id="rId1" display="Ken's Home Radio"/>
    <hyperlink ref="Q1:R1" r:id="rId2" display="Ken's Home Radio"/>
  </hyperlinks>
  <printOptions/>
  <pageMargins left="1.88" right="0.75" top="0.63" bottom="0.66" header="0.33" footer="0.22"/>
  <pageSetup horizontalDpi="360" verticalDpi="360" orientation="portrait" paperSize="9" scale="85" r:id="rId3"/>
  <headerFooter alignWithMargins="0">
    <oddHeader>&amp;CExcel FIFA Calendar 2002 Korea &amp; Japan</oddHeader>
    <oddFooter>&amp;LKen Matsuoka&amp;C&amp;F&amp;R&amp;D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2" width="2.125" style="138" customWidth="1"/>
    <col min="3" max="3" width="9.00390625" style="79" customWidth="1"/>
    <col min="4" max="4" width="9.625" style="79" bestFit="1" customWidth="1"/>
    <col min="5" max="5" width="9.00390625" style="79" customWidth="1"/>
    <col min="6" max="6" width="28.125" style="151" customWidth="1"/>
    <col min="7" max="7" width="9.625" style="79" bestFit="1" customWidth="1"/>
    <col min="8" max="8" width="11.625" style="173" hidden="1" customWidth="1"/>
    <col min="9" max="16" width="9.00390625" style="79" customWidth="1"/>
    <col min="17" max="17" width="8.375" style="79" customWidth="1"/>
    <col min="18" max="18" width="10.75390625" style="79" customWidth="1"/>
    <col min="19" max="19" width="10.125" style="79" customWidth="1"/>
    <col min="20" max="20" width="2.50390625" style="79" customWidth="1"/>
    <col min="21" max="21" width="8.50390625" style="79" customWidth="1"/>
    <col min="22" max="22" width="2.75390625" style="79" customWidth="1"/>
    <col min="23" max="23" width="9.125" style="79" bestFit="1" customWidth="1"/>
    <col min="24" max="16384" width="9.00390625" style="79" customWidth="1"/>
  </cols>
  <sheetData>
    <row r="1" spans="3:18" ht="14.25">
      <c r="C1" s="139" t="s">
        <v>0</v>
      </c>
      <c r="D1" s="140" t="s">
        <v>18</v>
      </c>
      <c r="E1" s="141" t="s">
        <v>1</v>
      </c>
      <c r="F1" s="142" t="s">
        <v>2</v>
      </c>
      <c r="G1" s="141" t="s">
        <v>3</v>
      </c>
      <c r="H1" s="141" t="s">
        <v>634</v>
      </c>
      <c r="I1" s="234" t="s">
        <v>635</v>
      </c>
      <c r="J1" s="235"/>
      <c r="K1" s="236" t="s">
        <v>636</v>
      </c>
      <c r="L1" s="236"/>
      <c r="M1" s="236" t="s">
        <v>637</v>
      </c>
      <c r="N1" s="236"/>
      <c r="O1" s="236" t="s">
        <v>638</v>
      </c>
      <c r="P1" s="236"/>
      <c r="Q1" s="229" t="s">
        <v>639</v>
      </c>
      <c r="R1" s="230"/>
    </row>
    <row r="2" spans="1:15" ht="14.25" customHeight="1">
      <c r="A2" s="76"/>
      <c r="B2" s="143">
        <v>1</v>
      </c>
      <c r="C2" s="144">
        <f>D2</f>
        <v>41802</v>
      </c>
      <c r="D2" s="145">
        <v>41802</v>
      </c>
      <c r="E2" s="146">
        <v>0.7083333333333334</v>
      </c>
      <c r="F2" t="s">
        <v>359</v>
      </c>
      <c r="G2"/>
      <c r="H2" s="148" t="s">
        <v>26</v>
      </c>
      <c r="I2" s="149" t="str">
        <f>IF(AND(HOUR(E2)&gt;=0,HOUR(E2)&lt;=19),CONCATENATE("",HOUR(E2)+4," : ",MINUTE(E2)," ",CHOOSE(WEEKDAY(DATE(YEAR(C2),MONTH(C2),DAY(C2)),1),"Sun ","Mon ","Tue ","Wed ","Thu ","Fri  ","Sat ")," ",YEAR(C2),"/",MONTH(C2),"/",DAY(C2)),CONCATENATE("",HOUR(E2)-20," : ",MINUTE(E2)," ",CHOOSE(WEEKDAY(DATE(YEAR(C2+1),MONTH(C2+1),DAY(C2+1)),1),"Sun ","Mon ","Tue ","Wed ","Thu","Fri ","Sat ")," ",YEAR(C2+1),"/",MONTH(C2+1),"/",DAY(C2+1)))</f>
        <v>21 : 0 Thu  2014/6/12</v>
      </c>
      <c r="K2" s="150" t="str">
        <f>IF(AND(HOUR(E2)&gt;=0,HOUR(E2)&lt;=0),CONCATENATE("",HOUR(E2)+23," : ",MINUTE(E2)," ",CHOOSE(WEEKDAY(DATE(YEAR(C2-1),MONTH(C2-1),DAY(C2-1)),1),"Sun ","Mon ","Tue ","Wed ","Thu ","Fri  ","Sat ")," ",YEAR(C2-1),"/",MONTH(C2-1),"/",DAY(C2-1)),CONCATENATE("",HOUR(E2)-1," : ",MINUTE(E2)," ",CHOOSE(WEEKDAY(DATE(YEAR(C2),MONTH(C2),DAY(C2)),1),"Sun ","Mon ","Tue ","Wed ","Thu","Fri ","Sat ")," ",YEAR(C2),"/",MONTH(C2),"/",DAY(C2)))</f>
        <v>16 : 0 Thu 2014/6/12</v>
      </c>
      <c r="L2" s="151"/>
      <c r="M2" s="150" t="str">
        <f>IF(AND(HOUR(E2)&gt;=0,HOUR(E2)&lt;=3),CONCATENATE("",HOUR(E2)+20," : ",MINUTE(E2)," ",CHOOSE(WEEKDAY(DATE(YEAR(C2-1),MONTH(C2-1),DAY(C2-1)),1),"Sun ","Mon ","Tue ","Wed ","Thu ","Fri  ","Sat ")," ",YEAR(C2-1),"/",MONTH(C2-1),"/",DAY(C2-1)),CONCATENATE("",HOUR(E2)-4," : ",MINUTE(E2)," ",CHOOSE(WEEKDAY(DATE(YEAR(C2),MONTH(C2),DAY(C2)),1),"Sun ","Mon ","Tue ","Wed ","Thu","Fri ","Sat ")," ",YEAR(C2),"/",MONTH(C2),"/",DAY(C2)))</f>
        <v>13 : 0 Thu 2014/6/12</v>
      </c>
      <c r="N2" s="151"/>
      <c r="O2" s="150" t="str">
        <f>IF(AND(HOUR(E2)&gt;=0,HOUR(E2)&lt;=11),CONCATENATE("",HOUR(E2)+12," : ",MINUTE(E2)," ",CHOOSE(WEEKDAY(DATE(YEAR(C2),MONTH(C2),DAY(C2)),1),"Sun ","Mon ","Tue ","Wed ","Thu ","Fri  ","Sat ")," ",YEAR(C2),"/",MONTH(C2),"/",DAY(C2)),CONCATENATE("",HOUR(E2)-12," : ",MINUTE(E2)," ",CHOOSE(WEEKDAY(DATE(YEAR(C2+1),MONTH(C2+1),DAY(C2+1)),1),"Sun ","Mon ","Tue ","Wed ","Thu","Fri ","Sat ")," ",YEAR(C2+1),"/",MONTH(C2+1),"/",DAY(C2+1)))</f>
        <v>5 : 0 Fri  2014/6/13</v>
      </c>
    </row>
    <row r="3" spans="1:15" ht="14.25">
      <c r="A3"/>
      <c r="B3" s="143">
        <v>2</v>
      </c>
      <c r="C3" s="144">
        <f aca="true" t="shared" si="0" ref="C3:C65">D3</f>
        <v>41803</v>
      </c>
      <c r="D3" s="145">
        <v>41803</v>
      </c>
      <c r="E3" s="152">
        <v>0.5416666666666666</v>
      </c>
      <c r="F3" t="s">
        <v>407</v>
      </c>
      <c r="G3"/>
      <c r="H3" s="148" t="s">
        <v>26</v>
      </c>
      <c r="I3" s="149" t="str">
        <f aca="true" t="shared" si="1" ref="I3:I65">IF(AND(HOUR(E3)&gt;=0,HOUR(E3)&lt;=19),CONCATENATE("",HOUR(E3)+4," : ",MINUTE(E3)," ",CHOOSE(WEEKDAY(DATE(YEAR(C3),MONTH(C3),DAY(C3)),1),"Sun ","Mon ","Tue ","Wed ","Thu ","Fri  ","Sat ")," ",YEAR(C3),"/",MONTH(C3),"/",DAY(C3)),CONCATENATE("",HOUR(E3)-20," : ",MINUTE(E3)," ",CHOOSE(WEEKDAY(DATE(YEAR(C3+1),MONTH(C3+1),DAY(C3+1)),1),"Sun ","Mon ","Tue ","Wed ","Thu","Fri ","Sat ")," ",YEAR(C3+1),"/",MONTH(C3+1),"/",DAY(C3+1)))</f>
        <v>17 : 0 Fri   2014/6/13</v>
      </c>
      <c r="K3" s="150" t="str">
        <f aca="true" t="shared" si="2" ref="K3:K65">IF(AND(HOUR(E3)&gt;=0,HOUR(E3)&lt;=0),CONCATENATE("",HOUR(E3)+23," : ",MINUTE(E3)," ",CHOOSE(WEEKDAY(DATE(YEAR(C3-1),MONTH(C3-1),DAY(C3-1)),1),"Sun ","Mon ","Tue ","Wed ","Thu ","Fri  ","Sat ")," ",YEAR(C3-1),"/",MONTH(C3-1),"/",DAY(C3-1)),CONCATENATE("",HOUR(E3)-1," : ",MINUTE(E3)," ",CHOOSE(WEEKDAY(DATE(YEAR(C3),MONTH(C3),DAY(C3)),1),"Sun ","Mon ","Tue ","Wed ","Thu","Fri ","Sat ")," ",YEAR(C3),"/",MONTH(C3),"/",DAY(C3)))</f>
        <v>12 : 0 Fri  2014/6/13</v>
      </c>
      <c r="M3" s="150" t="str">
        <f aca="true" t="shared" si="3" ref="M3:M65">IF(AND(HOUR(E3)&gt;=0,HOUR(E3)&lt;=3),CONCATENATE("",HOUR(E3)+20," : ",MINUTE(E3)," ",CHOOSE(WEEKDAY(DATE(YEAR(C3-1),MONTH(C3-1),DAY(C3-1)),1),"Sun ","Mon ","Tue ","Wed ","Thu ","Fri  ","Sat ")," ",YEAR(C3-1),"/",MONTH(C3-1),"/",DAY(C3-1)),CONCATENATE("",HOUR(E3)-4," : ",MINUTE(E3)," ",CHOOSE(WEEKDAY(DATE(YEAR(C3),MONTH(C3),DAY(C3)),1),"Sun ","Mon ","Tue ","Wed ","Thu","Fri ","Sat ")," ",YEAR(C3),"/",MONTH(C3),"/",DAY(C3)))</f>
        <v>9 : 0 Fri  2014/6/13</v>
      </c>
      <c r="O3" s="150" t="str">
        <f aca="true" t="shared" si="4" ref="O3:O65">IF(AND(HOUR(E3)&gt;=0,HOUR(E3)&lt;=11),CONCATENATE("",HOUR(E3)+12," : ",MINUTE(E3)," ",CHOOSE(WEEKDAY(DATE(YEAR(C3),MONTH(C3),DAY(C3)),1),"Sun ","Mon ","Tue ","Wed ","Thu ","Fri  ","Sat ")," ",YEAR(C3),"/",MONTH(C3),"/",DAY(C3)),CONCATENATE("",HOUR(E3)-12," : ",MINUTE(E3)," ",CHOOSE(WEEKDAY(DATE(YEAR(C3+1),MONTH(C3+1),DAY(C3+1)),1),"Sun ","Mon ","Tue ","Wed ","Thu","Fri ","Sat ")," ",YEAR(C3+1),"/",MONTH(C3+1),"/",DAY(C3+1)))</f>
        <v>1 : 0 Sat  2014/6/14</v>
      </c>
    </row>
    <row r="4" spans="1:15" ht="14.25">
      <c r="A4"/>
      <c r="B4" s="143">
        <v>3</v>
      </c>
      <c r="C4" s="144">
        <f t="shared" si="0"/>
        <v>41807</v>
      </c>
      <c r="D4" s="145">
        <v>41807</v>
      </c>
      <c r="E4" s="152">
        <v>0.6666666666666666</v>
      </c>
      <c r="F4" t="s">
        <v>411</v>
      </c>
      <c r="G4"/>
      <c r="H4" s="148" t="s">
        <v>27</v>
      </c>
      <c r="I4" s="149" t="str">
        <f t="shared" si="1"/>
        <v>20 : 0 Tue  2014/6/17</v>
      </c>
      <c r="K4" s="150" t="str">
        <f t="shared" si="2"/>
        <v>15 : 0 Tue  2014/6/17</v>
      </c>
      <c r="M4" s="150" t="str">
        <f t="shared" si="3"/>
        <v>12 : 0 Tue  2014/6/17</v>
      </c>
      <c r="O4" s="150" t="str">
        <f t="shared" si="4"/>
        <v>4 : 0 Wed  2014/6/18</v>
      </c>
    </row>
    <row r="5" spans="1:15" ht="14.25">
      <c r="A5"/>
      <c r="B5" s="143">
        <v>4</v>
      </c>
      <c r="C5" s="144">
        <f t="shared" si="0"/>
        <v>41808</v>
      </c>
      <c r="D5" s="145">
        <v>41808</v>
      </c>
      <c r="E5" s="152">
        <v>0.7916666666666666</v>
      </c>
      <c r="F5" t="s">
        <v>415</v>
      </c>
      <c r="G5"/>
      <c r="H5" s="148" t="s">
        <v>27</v>
      </c>
      <c r="I5" s="149" t="str">
        <f t="shared" si="1"/>
        <v>23 : 0 Wed  2014/6/18</v>
      </c>
      <c r="K5" s="150" t="str">
        <f t="shared" si="2"/>
        <v>18 : 0 Wed  2014/6/18</v>
      </c>
      <c r="M5" s="150" t="str">
        <f t="shared" si="3"/>
        <v>15 : 0 Wed  2014/6/18</v>
      </c>
      <c r="O5" s="150" t="str">
        <f t="shared" si="4"/>
        <v>7 : 0 Thu 2014/6/19</v>
      </c>
    </row>
    <row r="6" spans="1:15" ht="14.25">
      <c r="A6"/>
      <c r="B6" s="143">
        <v>5</v>
      </c>
      <c r="C6" s="144">
        <f t="shared" si="0"/>
        <v>41813</v>
      </c>
      <c r="D6" s="145">
        <v>41813</v>
      </c>
      <c r="E6" s="152">
        <v>0.7083333333333334</v>
      </c>
      <c r="F6" t="s">
        <v>419</v>
      </c>
      <c r="G6"/>
      <c r="H6" s="148" t="s">
        <v>640</v>
      </c>
      <c r="I6" s="149" t="str">
        <f t="shared" si="1"/>
        <v>21 : 0 Mon  2014/6/23</v>
      </c>
      <c r="K6" s="150" t="str">
        <f t="shared" si="2"/>
        <v>16 : 0 Mon  2014/6/23</v>
      </c>
      <c r="M6" s="150" t="str">
        <f t="shared" si="3"/>
        <v>13 : 0 Mon  2014/6/23</v>
      </c>
      <c r="O6" s="150" t="str">
        <f t="shared" si="4"/>
        <v>5 : 0 Tue  2014/6/24</v>
      </c>
    </row>
    <row r="7" spans="1:15" ht="14.25">
      <c r="A7"/>
      <c r="B7" s="143">
        <v>6</v>
      </c>
      <c r="C7" s="144">
        <f t="shared" si="0"/>
        <v>41813</v>
      </c>
      <c r="D7" s="145">
        <v>41813</v>
      </c>
      <c r="E7" s="152">
        <v>0.7083333333333334</v>
      </c>
      <c r="F7" t="s">
        <v>423</v>
      </c>
      <c r="G7"/>
      <c r="H7" s="148" t="s">
        <v>641</v>
      </c>
      <c r="I7" s="149" t="str">
        <f t="shared" si="1"/>
        <v>21 : 0 Mon  2014/6/23</v>
      </c>
      <c r="K7" s="150" t="str">
        <f t="shared" si="2"/>
        <v>16 : 0 Mon  2014/6/23</v>
      </c>
      <c r="M7" s="150" t="str">
        <f t="shared" si="3"/>
        <v>13 : 0 Mon  2014/6/23</v>
      </c>
      <c r="O7" s="150" t="str">
        <f t="shared" si="4"/>
        <v>5 : 0 Tue  2014/6/24</v>
      </c>
    </row>
    <row r="8" spans="1:15" ht="14.25">
      <c r="A8"/>
      <c r="B8" s="143">
        <v>7</v>
      </c>
      <c r="C8" s="144">
        <f t="shared" si="0"/>
        <v>41803</v>
      </c>
      <c r="D8" s="145">
        <v>41803</v>
      </c>
      <c r="E8" s="152">
        <v>0.6666666666666666</v>
      </c>
      <c r="F8" t="s">
        <v>469</v>
      </c>
      <c r="G8"/>
      <c r="H8" s="148" t="s">
        <v>642</v>
      </c>
      <c r="I8" s="149" t="str">
        <f t="shared" si="1"/>
        <v>20 : 0 Fri   2014/6/13</v>
      </c>
      <c r="K8" s="150" t="str">
        <f t="shared" si="2"/>
        <v>15 : 0 Fri  2014/6/13</v>
      </c>
      <c r="M8" s="150" t="str">
        <f t="shared" si="3"/>
        <v>12 : 0 Fri  2014/6/13</v>
      </c>
      <c r="O8" s="150" t="str">
        <f t="shared" si="4"/>
        <v>4 : 0 Sat  2014/6/14</v>
      </c>
    </row>
    <row r="9" spans="1:15" ht="14.25">
      <c r="A9"/>
      <c r="B9" s="143">
        <v>8</v>
      </c>
      <c r="C9" s="144">
        <f t="shared" si="0"/>
        <v>41803</v>
      </c>
      <c r="D9" s="145">
        <v>41803</v>
      </c>
      <c r="E9" s="152">
        <v>0.7916666666666666</v>
      </c>
      <c r="F9" t="s">
        <v>471</v>
      </c>
      <c r="G9"/>
      <c r="H9" s="148" t="s">
        <v>29</v>
      </c>
      <c r="I9" s="149" t="str">
        <f t="shared" si="1"/>
        <v>23 : 0 Fri   2014/6/13</v>
      </c>
      <c r="K9" s="150" t="str">
        <f t="shared" si="2"/>
        <v>18 : 0 Fri  2014/6/13</v>
      </c>
      <c r="M9" s="150" t="str">
        <f t="shared" si="3"/>
        <v>15 : 0 Fri  2014/6/13</v>
      </c>
      <c r="O9" s="150" t="str">
        <f t="shared" si="4"/>
        <v>7 : 0 Sat  2014/6/14</v>
      </c>
    </row>
    <row r="10" spans="1:15" ht="14.25">
      <c r="A10"/>
      <c r="B10" s="143">
        <v>9</v>
      </c>
      <c r="C10" s="144">
        <f t="shared" si="0"/>
        <v>41808</v>
      </c>
      <c r="D10" s="145">
        <v>41808</v>
      </c>
      <c r="E10" s="152">
        <v>0.5416666666666666</v>
      </c>
      <c r="F10" t="s">
        <v>473</v>
      </c>
      <c r="G10"/>
      <c r="H10" s="148" t="s">
        <v>31</v>
      </c>
      <c r="I10" s="149" t="str">
        <f t="shared" si="1"/>
        <v>17 : 0 Wed  2014/6/18</v>
      </c>
      <c r="K10" s="150" t="str">
        <f t="shared" si="2"/>
        <v>12 : 0 Wed  2014/6/18</v>
      </c>
      <c r="M10" s="150" t="str">
        <f t="shared" si="3"/>
        <v>9 : 0 Wed  2014/6/18</v>
      </c>
      <c r="O10" s="150" t="str">
        <f t="shared" si="4"/>
        <v>1 : 0 Thu 2014/6/19</v>
      </c>
    </row>
    <row r="11" spans="1:15" ht="14.25">
      <c r="A11"/>
      <c r="B11" s="143">
        <v>10</v>
      </c>
      <c r="C11" s="144">
        <f t="shared" si="0"/>
        <v>41808</v>
      </c>
      <c r="D11" s="145">
        <v>41808</v>
      </c>
      <c r="E11" s="152">
        <v>0.6666666666666666</v>
      </c>
      <c r="F11" t="s">
        <v>475</v>
      </c>
      <c r="G11"/>
      <c r="H11" s="148" t="s">
        <v>643</v>
      </c>
      <c r="I11" s="149" t="str">
        <f t="shared" si="1"/>
        <v>20 : 0 Wed  2014/6/18</v>
      </c>
      <c r="K11" s="150" t="str">
        <f t="shared" si="2"/>
        <v>15 : 0 Wed  2014/6/18</v>
      </c>
      <c r="M11" s="150" t="str">
        <f t="shared" si="3"/>
        <v>12 : 0 Wed  2014/6/18</v>
      </c>
      <c r="O11" s="150" t="str">
        <f t="shared" si="4"/>
        <v>4 : 0 Thu 2014/6/19</v>
      </c>
    </row>
    <row r="12" spans="1:15" ht="14.25">
      <c r="A12"/>
      <c r="B12" s="143">
        <v>11</v>
      </c>
      <c r="C12" s="144">
        <f t="shared" si="0"/>
        <v>41813</v>
      </c>
      <c r="D12" s="145">
        <v>41813</v>
      </c>
      <c r="E12" s="152">
        <v>0.5416666666666666</v>
      </c>
      <c r="F12" t="s">
        <v>477</v>
      </c>
      <c r="G12"/>
      <c r="H12" s="148" t="s">
        <v>644</v>
      </c>
      <c r="I12" s="149" t="str">
        <f t="shared" si="1"/>
        <v>17 : 0 Mon  2014/6/23</v>
      </c>
      <c r="K12" s="150" t="str">
        <f t="shared" si="2"/>
        <v>12 : 0 Mon  2014/6/23</v>
      </c>
      <c r="M12" s="150" t="str">
        <f t="shared" si="3"/>
        <v>9 : 0 Mon  2014/6/23</v>
      </c>
      <c r="O12" s="150" t="str">
        <f t="shared" si="4"/>
        <v>1 : 0 Tue  2014/6/24</v>
      </c>
    </row>
    <row r="13" spans="1:15" ht="14.25">
      <c r="A13"/>
      <c r="B13" s="143">
        <v>12</v>
      </c>
      <c r="C13" s="144">
        <f t="shared" si="0"/>
        <v>41813</v>
      </c>
      <c r="D13" s="145">
        <v>41813</v>
      </c>
      <c r="E13" s="152">
        <v>0.5416666666666666</v>
      </c>
      <c r="F13" t="s">
        <v>479</v>
      </c>
      <c r="G13"/>
      <c r="H13" s="148" t="s">
        <v>645</v>
      </c>
      <c r="I13" s="149" t="str">
        <f t="shared" si="1"/>
        <v>17 : 0 Mon  2014/6/23</v>
      </c>
      <c r="K13" s="150" t="str">
        <f t="shared" si="2"/>
        <v>12 : 0 Mon  2014/6/23</v>
      </c>
      <c r="M13" s="150" t="str">
        <f t="shared" si="3"/>
        <v>9 : 0 Mon  2014/6/23</v>
      </c>
      <c r="O13" s="150" t="str">
        <f t="shared" si="4"/>
        <v>1 : 0 Tue  2014/6/24</v>
      </c>
    </row>
    <row r="14" spans="1:15" ht="14.25">
      <c r="A14"/>
      <c r="B14" s="143">
        <v>13</v>
      </c>
      <c r="C14" s="144">
        <f t="shared" si="0"/>
        <v>41804</v>
      </c>
      <c r="D14" s="145">
        <v>41804</v>
      </c>
      <c r="E14" s="152">
        <v>0.5416666666666666</v>
      </c>
      <c r="F14" t="s">
        <v>491</v>
      </c>
      <c r="G14"/>
      <c r="H14" s="148" t="s">
        <v>32</v>
      </c>
      <c r="I14" s="149" t="str">
        <f t="shared" si="1"/>
        <v>17 : 0 Sat  2014/6/14</v>
      </c>
      <c r="K14" s="150" t="str">
        <f t="shared" si="2"/>
        <v>12 : 0 Sat  2014/6/14</v>
      </c>
      <c r="M14" s="150" t="str">
        <f t="shared" si="3"/>
        <v>9 : 0 Sat  2014/6/14</v>
      </c>
      <c r="O14" s="150" t="str">
        <f t="shared" si="4"/>
        <v>1 : 0 Sun  2014/6/15</v>
      </c>
    </row>
    <row r="15" spans="1:15" ht="14.25" customHeight="1">
      <c r="A15"/>
      <c r="B15" s="143">
        <v>14</v>
      </c>
      <c r="C15" s="144">
        <f t="shared" si="0"/>
        <v>41804</v>
      </c>
      <c r="D15" s="145">
        <v>41804</v>
      </c>
      <c r="E15" s="152">
        <v>0.9166666666666666</v>
      </c>
      <c r="F15" t="s">
        <v>493</v>
      </c>
      <c r="G15"/>
      <c r="H15" s="148" t="s">
        <v>31</v>
      </c>
      <c r="I15" s="149" t="str">
        <f t="shared" si="1"/>
        <v>2 : 0 Sun  2014/6/15</v>
      </c>
      <c r="K15" s="150" t="str">
        <f t="shared" si="2"/>
        <v>21 : 0 Sat  2014/6/14</v>
      </c>
      <c r="M15" s="150" t="str">
        <f t="shared" si="3"/>
        <v>18 : 0 Sat  2014/6/14</v>
      </c>
      <c r="O15" s="150" t="str">
        <f t="shared" si="4"/>
        <v>10 : 0 Sun  2014/6/15</v>
      </c>
    </row>
    <row r="16" spans="1:15" ht="14.25">
      <c r="A16"/>
      <c r="B16" s="143">
        <v>15</v>
      </c>
      <c r="C16" s="144">
        <f t="shared" si="0"/>
        <v>41809</v>
      </c>
      <c r="D16" s="145">
        <v>41809</v>
      </c>
      <c r="E16" s="152">
        <v>0.5416666666666666</v>
      </c>
      <c r="F16" t="s">
        <v>496</v>
      </c>
      <c r="G16"/>
      <c r="H16" s="148" t="s">
        <v>33</v>
      </c>
      <c r="I16" s="149" t="str">
        <f t="shared" si="1"/>
        <v>17 : 0 Thu  2014/6/19</v>
      </c>
      <c r="K16" s="150" t="str">
        <f t="shared" si="2"/>
        <v>12 : 0 Thu 2014/6/19</v>
      </c>
      <c r="M16" s="150" t="str">
        <f t="shared" si="3"/>
        <v>9 : 0 Thu 2014/6/19</v>
      </c>
      <c r="O16" s="150" t="str">
        <f t="shared" si="4"/>
        <v>1 : 0 Fri  2014/6/20</v>
      </c>
    </row>
    <row r="17" spans="1:15" ht="14.25">
      <c r="A17"/>
      <c r="B17" s="143">
        <v>16</v>
      </c>
      <c r="C17" s="144">
        <f t="shared" si="0"/>
        <v>41809</v>
      </c>
      <c r="D17" s="145">
        <v>41809</v>
      </c>
      <c r="E17" s="152">
        <v>0.7916666666666666</v>
      </c>
      <c r="F17" t="s">
        <v>498</v>
      </c>
      <c r="G17"/>
      <c r="H17" s="148" t="s">
        <v>645</v>
      </c>
      <c r="I17" s="149" t="str">
        <f t="shared" si="1"/>
        <v>23 : 0 Thu  2014/6/19</v>
      </c>
      <c r="K17" s="150" t="str">
        <f t="shared" si="2"/>
        <v>18 : 0 Thu 2014/6/19</v>
      </c>
      <c r="M17" s="150" t="str">
        <f t="shared" si="3"/>
        <v>15 : 0 Thu 2014/6/19</v>
      </c>
      <c r="O17" s="150" t="str">
        <f t="shared" si="4"/>
        <v>7 : 0 Fri  2014/6/20</v>
      </c>
    </row>
    <row r="18" spans="1:15" ht="14.25">
      <c r="A18"/>
      <c r="B18" s="143">
        <v>17</v>
      </c>
      <c r="C18" s="144">
        <f t="shared" si="0"/>
        <v>41814</v>
      </c>
      <c r="D18" s="145">
        <v>41814</v>
      </c>
      <c r="E18" s="152">
        <v>0.7083333333333334</v>
      </c>
      <c r="F18" t="s">
        <v>500</v>
      </c>
      <c r="G18"/>
      <c r="H18" s="148" t="s">
        <v>26</v>
      </c>
      <c r="I18" s="149" t="str">
        <f t="shared" si="1"/>
        <v>21 : 0 Tue  2014/6/24</v>
      </c>
      <c r="K18" s="150" t="str">
        <f t="shared" si="2"/>
        <v>16 : 0 Tue  2014/6/24</v>
      </c>
      <c r="M18" s="150" t="str">
        <f t="shared" si="3"/>
        <v>13 : 0 Tue  2014/6/24</v>
      </c>
      <c r="O18" s="150" t="str">
        <f t="shared" si="4"/>
        <v>5 : 0 Wed  2014/6/25</v>
      </c>
    </row>
    <row r="19" spans="1:15" ht="14.25" customHeight="1">
      <c r="A19"/>
      <c r="B19" s="143">
        <v>18</v>
      </c>
      <c r="C19" s="144">
        <f t="shared" si="0"/>
        <v>41814</v>
      </c>
      <c r="D19" s="145">
        <v>41814</v>
      </c>
      <c r="E19" s="152">
        <v>0.7083333333333334</v>
      </c>
      <c r="F19" t="s">
        <v>502</v>
      </c>
      <c r="G19"/>
      <c r="H19" s="148" t="s">
        <v>646</v>
      </c>
      <c r="I19" s="149" t="str">
        <f t="shared" si="1"/>
        <v>21 : 0 Tue  2014/6/24</v>
      </c>
      <c r="K19" s="150" t="str">
        <f t="shared" si="2"/>
        <v>16 : 0 Tue  2014/6/24</v>
      </c>
      <c r="M19" s="150" t="str">
        <f t="shared" si="3"/>
        <v>13 : 0 Tue  2014/6/24</v>
      </c>
      <c r="O19" s="150" t="str">
        <f t="shared" si="4"/>
        <v>5 : 0 Wed  2014/6/25</v>
      </c>
    </row>
    <row r="20" spans="1:15" ht="14.25">
      <c r="A20"/>
      <c r="B20" s="143">
        <v>19</v>
      </c>
      <c r="C20" s="144">
        <f t="shared" si="0"/>
        <v>41804</v>
      </c>
      <c r="D20" s="145">
        <v>41804</v>
      </c>
      <c r="E20" s="152">
        <v>0.6666666666666666</v>
      </c>
      <c r="F20" t="s">
        <v>508</v>
      </c>
      <c r="G20"/>
      <c r="H20" s="148" t="s">
        <v>27</v>
      </c>
      <c r="I20" s="149" t="str">
        <f t="shared" si="1"/>
        <v>20 : 0 Sat  2014/6/14</v>
      </c>
      <c r="K20" s="150" t="str">
        <f t="shared" si="2"/>
        <v>15 : 0 Sat  2014/6/14</v>
      </c>
      <c r="M20" s="150" t="str">
        <f t="shared" si="3"/>
        <v>12 : 0 Sat  2014/6/14</v>
      </c>
      <c r="O20" s="150" t="str">
        <f t="shared" si="4"/>
        <v>4 : 0 Sun  2014/6/15</v>
      </c>
    </row>
    <row r="21" spans="1:15" ht="14.25">
      <c r="A21"/>
      <c r="B21" s="143">
        <v>20</v>
      </c>
      <c r="C21" s="144">
        <f t="shared" si="0"/>
        <v>41804</v>
      </c>
      <c r="D21" s="145">
        <v>41804</v>
      </c>
      <c r="E21" s="152">
        <v>0.7916666666666666</v>
      </c>
      <c r="F21" t="s">
        <v>510</v>
      </c>
      <c r="G21"/>
      <c r="H21" s="148" t="s">
        <v>27</v>
      </c>
      <c r="I21" s="149" t="str">
        <f t="shared" si="1"/>
        <v>23 : 0 Sat  2014/6/14</v>
      </c>
      <c r="K21" s="150" t="str">
        <f t="shared" si="2"/>
        <v>18 : 0 Sat  2014/6/14</v>
      </c>
      <c r="M21" s="150" t="str">
        <f t="shared" si="3"/>
        <v>15 : 0 Sat  2014/6/14</v>
      </c>
      <c r="O21" s="150" t="str">
        <f t="shared" si="4"/>
        <v>7 : 0 Sun  2014/6/15</v>
      </c>
    </row>
    <row r="22" spans="1:15" ht="14.25">
      <c r="A22"/>
      <c r="B22" s="143">
        <v>21</v>
      </c>
      <c r="C22" s="144">
        <f t="shared" si="0"/>
        <v>41809</v>
      </c>
      <c r="D22" s="145">
        <v>41809</v>
      </c>
      <c r="E22" s="152">
        <v>0.6666666666666666</v>
      </c>
      <c r="F22" t="s">
        <v>512</v>
      </c>
      <c r="G22"/>
      <c r="H22" s="148" t="s">
        <v>647</v>
      </c>
      <c r="I22" s="149" t="str">
        <f t="shared" si="1"/>
        <v>20 : 0 Thu  2014/6/19</v>
      </c>
      <c r="K22" s="150" t="str">
        <f t="shared" si="2"/>
        <v>15 : 0 Thu 2014/6/19</v>
      </c>
      <c r="M22" s="150" t="str">
        <f t="shared" si="3"/>
        <v>12 : 0 Thu 2014/6/19</v>
      </c>
      <c r="O22" s="150" t="str">
        <f t="shared" si="4"/>
        <v>4 : 0 Fri  2014/6/20</v>
      </c>
    </row>
    <row r="23" spans="1:15" ht="14.25">
      <c r="A23"/>
      <c r="B23" s="143">
        <v>22</v>
      </c>
      <c r="C23" s="144">
        <f t="shared" si="0"/>
        <v>41810</v>
      </c>
      <c r="D23" s="145">
        <v>41810</v>
      </c>
      <c r="E23" s="152">
        <v>0.5416666666666666</v>
      </c>
      <c r="F23" t="s">
        <v>514</v>
      </c>
      <c r="G23"/>
      <c r="H23" s="148" t="s">
        <v>640</v>
      </c>
      <c r="I23" s="149" t="str">
        <f t="shared" si="1"/>
        <v>17 : 0 Fri   2014/6/20</v>
      </c>
      <c r="K23" s="150" t="str">
        <f t="shared" si="2"/>
        <v>12 : 0 Fri  2014/6/20</v>
      </c>
      <c r="M23" s="150" t="str">
        <f t="shared" si="3"/>
        <v>9 : 0 Fri  2014/6/20</v>
      </c>
      <c r="O23" s="150" t="str">
        <f t="shared" si="4"/>
        <v>1 : 0 Sat  2014/6/21</v>
      </c>
    </row>
    <row r="24" spans="1:15" ht="14.25">
      <c r="A24"/>
      <c r="B24" s="143">
        <v>23</v>
      </c>
      <c r="C24" s="144">
        <f t="shared" si="0"/>
        <v>41814</v>
      </c>
      <c r="D24" s="145">
        <v>41814</v>
      </c>
      <c r="E24" s="152">
        <v>0.5416666666666666</v>
      </c>
      <c r="F24" t="s">
        <v>516</v>
      </c>
      <c r="G24"/>
      <c r="H24" s="148" t="s">
        <v>642</v>
      </c>
      <c r="I24" s="149" t="str">
        <f t="shared" si="1"/>
        <v>17 : 0 Tue  2014/6/24</v>
      </c>
      <c r="K24" s="150" t="str">
        <f t="shared" si="2"/>
        <v>12 : 0 Tue  2014/6/24</v>
      </c>
      <c r="M24" s="150" t="str">
        <f t="shared" si="3"/>
        <v>9 : 0 Tue  2014/6/24</v>
      </c>
      <c r="O24" s="150" t="str">
        <f t="shared" si="4"/>
        <v>1 : 0 Wed  2014/6/25</v>
      </c>
    </row>
    <row r="25" spans="1:15" ht="14.25">
      <c r="A25"/>
      <c r="B25" s="143">
        <v>24</v>
      </c>
      <c r="C25" s="144">
        <f t="shared" si="0"/>
        <v>41814</v>
      </c>
      <c r="D25" s="145">
        <v>41814</v>
      </c>
      <c r="E25" s="152">
        <v>0.5416666666666666</v>
      </c>
      <c r="F25" t="s">
        <v>518</v>
      </c>
      <c r="G25"/>
      <c r="H25" s="148" t="s">
        <v>29</v>
      </c>
      <c r="I25" s="149" t="str">
        <f t="shared" si="1"/>
        <v>17 : 0 Tue  2014/6/24</v>
      </c>
      <c r="K25" s="150" t="str">
        <f t="shared" si="2"/>
        <v>12 : 0 Tue  2014/6/24</v>
      </c>
      <c r="M25" s="150" t="str">
        <f t="shared" si="3"/>
        <v>9 : 0 Tue  2014/6/24</v>
      </c>
      <c r="O25" s="150" t="str">
        <f t="shared" si="4"/>
        <v>1 : 0 Wed  2014/6/25</v>
      </c>
    </row>
    <row r="26" spans="1:15" ht="14.25">
      <c r="A26"/>
      <c r="B26" s="143">
        <v>25</v>
      </c>
      <c r="C26" s="144">
        <f t="shared" si="0"/>
        <v>41805</v>
      </c>
      <c r="D26" s="145">
        <v>41805</v>
      </c>
      <c r="E26" s="152">
        <v>0.5416666666666666</v>
      </c>
      <c r="F26" t="s">
        <v>524</v>
      </c>
      <c r="G26"/>
      <c r="H26" s="148" t="s">
        <v>30</v>
      </c>
      <c r="I26" s="149" t="str">
        <f t="shared" si="1"/>
        <v>17 : 0 Sun  2014/6/15</v>
      </c>
      <c r="K26" s="150" t="str">
        <f t="shared" si="2"/>
        <v>12 : 0 Sun  2014/6/15</v>
      </c>
      <c r="M26" s="150" t="str">
        <f t="shared" si="3"/>
        <v>9 : 0 Sun  2014/6/15</v>
      </c>
      <c r="O26" s="150" t="str">
        <f t="shared" si="4"/>
        <v>1 : 0 Mon  2014/6/16</v>
      </c>
    </row>
    <row r="27" spans="1:15" ht="14.25">
      <c r="A27"/>
      <c r="B27" s="143">
        <v>26</v>
      </c>
      <c r="C27" s="144">
        <f t="shared" si="0"/>
        <v>41805</v>
      </c>
      <c r="D27" s="145">
        <v>41805</v>
      </c>
      <c r="E27" s="152">
        <v>0.6666666666666666</v>
      </c>
      <c r="F27" t="s">
        <v>526</v>
      </c>
      <c r="G27"/>
      <c r="H27" s="148" t="s">
        <v>30</v>
      </c>
      <c r="I27" s="149" t="str">
        <f t="shared" si="1"/>
        <v>20 : 0 Sun  2014/6/15</v>
      </c>
      <c r="K27" s="150" t="str">
        <f t="shared" si="2"/>
        <v>15 : 0 Sun  2014/6/15</v>
      </c>
      <c r="M27" s="150" t="str">
        <f t="shared" si="3"/>
        <v>12 : 0 Sun  2014/6/15</v>
      </c>
      <c r="O27" s="150" t="str">
        <f t="shared" si="4"/>
        <v>4 : 0 Mon  2014/6/16</v>
      </c>
    </row>
    <row r="28" spans="1:15" ht="14.25">
      <c r="A28"/>
      <c r="B28" s="143">
        <v>27</v>
      </c>
      <c r="C28" s="144">
        <f t="shared" si="0"/>
        <v>41810</v>
      </c>
      <c r="D28" s="145">
        <v>41810</v>
      </c>
      <c r="E28" s="152">
        <v>0.6666666666666666</v>
      </c>
      <c r="F28" t="s">
        <v>528</v>
      </c>
      <c r="G28"/>
      <c r="H28" s="148" t="s">
        <v>648</v>
      </c>
      <c r="I28" s="149" t="str">
        <f t="shared" si="1"/>
        <v>20 : 0 Fri   2014/6/20</v>
      </c>
      <c r="K28" s="150" t="str">
        <f t="shared" si="2"/>
        <v>15 : 0 Fri  2014/6/20</v>
      </c>
      <c r="M28" s="150" t="str">
        <f t="shared" si="3"/>
        <v>12 : 0 Fri  2014/6/20</v>
      </c>
      <c r="O28" s="150" t="str">
        <f t="shared" si="4"/>
        <v>4 : 0 Sat  2014/6/21</v>
      </c>
    </row>
    <row r="29" spans="1:15" ht="14.25">
      <c r="A29"/>
      <c r="B29" s="143">
        <v>28</v>
      </c>
      <c r="C29" s="144">
        <f t="shared" si="0"/>
        <v>41810</v>
      </c>
      <c r="D29" s="145">
        <v>41810</v>
      </c>
      <c r="E29" s="152">
        <v>0.7916666666666666</v>
      </c>
      <c r="F29" t="s">
        <v>530</v>
      </c>
      <c r="G29"/>
      <c r="H29" s="148" t="s">
        <v>31</v>
      </c>
      <c r="I29" s="149" t="str">
        <f t="shared" si="1"/>
        <v>23 : 0 Fri   2014/6/20</v>
      </c>
      <c r="K29" s="150" t="str">
        <f t="shared" si="2"/>
        <v>18 : 0 Fri  2014/6/20</v>
      </c>
      <c r="M29" s="150" t="str">
        <f t="shared" si="3"/>
        <v>15 : 0 Fri  2014/6/20</v>
      </c>
      <c r="O29" s="150" t="str">
        <f t="shared" si="4"/>
        <v>7 : 0 Sat  2014/6/21</v>
      </c>
    </row>
    <row r="30" spans="1:15" ht="14.25">
      <c r="A30"/>
      <c r="B30" s="143">
        <v>29</v>
      </c>
      <c r="C30" s="144">
        <f t="shared" si="0"/>
        <v>41815</v>
      </c>
      <c r="D30" s="145">
        <v>41815</v>
      </c>
      <c r="E30" s="152">
        <v>0.7083333333333334</v>
      </c>
      <c r="F30" t="s">
        <v>532</v>
      </c>
      <c r="G30"/>
      <c r="H30" s="148" t="s">
        <v>32</v>
      </c>
      <c r="I30" s="149" t="str">
        <f t="shared" si="1"/>
        <v>21 : 0 Wed  2014/6/25</v>
      </c>
      <c r="K30" s="150" t="str">
        <f t="shared" si="2"/>
        <v>16 : 0 Wed  2014/6/25</v>
      </c>
      <c r="M30" s="150" t="str">
        <f t="shared" si="3"/>
        <v>13 : 0 Wed  2014/6/25</v>
      </c>
      <c r="O30" s="150" t="str">
        <f t="shared" si="4"/>
        <v>5 : 0 Thu 2014/6/26</v>
      </c>
    </row>
    <row r="31" spans="1:15" ht="14.25">
      <c r="A31"/>
      <c r="B31" s="143">
        <v>30</v>
      </c>
      <c r="C31" s="144">
        <f t="shared" si="0"/>
        <v>41815</v>
      </c>
      <c r="D31" s="145">
        <v>41815</v>
      </c>
      <c r="E31" s="152">
        <v>0.7083333333333334</v>
      </c>
      <c r="F31" t="s">
        <v>534</v>
      </c>
      <c r="G31"/>
      <c r="H31" s="148" t="s">
        <v>32</v>
      </c>
      <c r="I31" s="149" t="str">
        <f t="shared" si="1"/>
        <v>21 : 0 Wed  2014/6/25</v>
      </c>
      <c r="K31" s="150" t="str">
        <f t="shared" si="2"/>
        <v>16 : 0 Wed  2014/6/25</v>
      </c>
      <c r="M31" s="150" t="str">
        <f t="shared" si="3"/>
        <v>13 : 0 Wed  2014/6/25</v>
      </c>
      <c r="O31" s="150" t="str">
        <f t="shared" si="4"/>
        <v>5 : 0 Thu 2014/6/26</v>
      </c>
    </row>
    <row r="32" spans="1:15" ht="14.25">
      <c r="A32"/>
      <c r="B32" s="143">
        <v>31</v>
      </c>
      <c r="C32" s="144">
        <f t="shared" si="0"/>
        <v>41805</v>
      </c>
      <c r="D32" s="145">
        <v>41805</v>
      </c>
      <c r="E32" s="152">
        <v>0.7916666666666666</v>
      </c>
      <c r="F32" t="s">
        <v>612</v>
      </c>
      <c r="G32"/>
      <c r="H32" s="148" t="s">
        <v>33</v>
      </c>
      <c r="I32" s="149" t="str">
        <f t="shared" si="1"/>
        <v>23 : 0 Sun  2014/6/15</v>
      </c>
      <c r="K32" s="150" t="str">
        <f t="shared" si="2"/>
        <v>18 : 0 Sun  2014/6/15</v>
      </c>
      <c r="M32" s="150" t="str">
        <f t="shared" si="3"/>
        <v>15 : 0 Sun  2014/6/15</v>
      </c>
      <c r="O32" s="150" t="str">
        <f t="shared" si="4"/>
        <v>7 : 0 Mon  2014/6/16</v>
      </c>
    </row>
    <row r="33" spans="1:15" ht="14.25">
      <c r="A33"/>
      <c r="B33" s="143">
        <v>32</v>
      </c>
      <c r="C33" s="144">
        <f t="shared" si="0"/>
        <v>41806</v>
      </c>
      <c r="D33" s="145">
        <v>41806</v>
      </c>
      <c r="E33" s="152">
        <v>0.6666666666666666</v>
      </c>
      <c r="F33" t="s">
        <v>542</v>
      </c>
      <c r="G33"/>
      <c r="H33" s="148" t="s">
        <v>649</v>
      </c>
      <c r="I33" s="149" t="str">
        <f t="shared" si="1"/>
        <v>20 : 0 Mon  2014/6/16</v>
      </c>
      <c r="K33" s="150" t="str">
        <f t="shared" si="2"/>
        <v>15 : 0 Mon  2014/6/16</v>
      </c>
      <c r="M33" s="150" t="str">
        <f t="shared" si="3"/>
        <v>12 : 0 Mon  2014/6/16</v>
      </c>
      <c r="O33" s="150" t="str">
        <f t="shared" si="4"/>
        <v>4 : 0 Tue  2014/6/17</v>
      </c>
    </row>
    <row r="34" spans="1:15" ht="14.25">
      <c r="A34"/>
      <c r="B34" s="143">
        <v>33</v>
      </c>
      <c r="C34" s="144">
        <f t="shared" si="0"/>
        <v>41811</v>
      </c>
      <c r="D34" s="145">
        <v>41811</v>
      </c>
      <c r="E34" s="152">
        <v>0.5416666666666666</v>
      </c>
      <c r="F34" t="s">
        <v>544</v>
      </c>
      <c r="G34"/>
      <c r="H34" s="148" t="s">
        <v>26</v>
      </c>
      <c r="I34" s="149" t="str">
        <f t="shared" si="1"/>
        <v>17 : 0 Sat  2014/6/21</v>
      </c>
      <c r="K34" s="150" t="str">
        <f t="shared" si="2"/>
        <v>12 : 0 Sat  2014/6/21</v>
      </c>
      <c r="M34" s="150" t="str">
        <f t="shared" si="3"/>
        <v>9 : 0 Sat  2014/6/21</v>
      </c>
      <c r="O34" s="150" t="str">
        <f t="shared" si="4"/>
        <v>1 : 0 Sun  2014/6/22</v>
      </c>
    </row>
    <row r="35" spans="1:15" ht="14.25">
      <c r="A35"/>
      <c r="B35" s="143">
        <v>34</v>
      </c>
      <c r="C35" s="144">
        <f t="shared" si="0"/>
        <v>41811</v>
      </c>
      <c r="D35" s="145">
        <v>41811</v>
      </c>
      <c r="E35" s="152">
        <v>0.7916666666666666</v>
      </c>
      <c r="F35" t="s">
        <v>546</v>
      </c>
      <c r="G35"/>
      <c r="H35" s="148" t="s">
        <v>26</v>
      </c>
      <c r="I35" s="149" t="str">
        <f t="shared" si="1"/>
        <v>23 : 0 Sat  2014/6/21</v>
      </c>
      <c r="K35" s="150" t="str">
        <f t="shared" si="2"/>
        <v>18 : 0 Sat  2014/6/21</v>
      </c>
      <c r="M35" s="150" t="str">
        <f t="shared" si="3"/>
        <v>15 : 0 Sat  2014/6/21</v>
      </c>
      <c r="O35" s="150" t="str">
        <f t="shared" si="4"/>
        <v>7 : 0 Sun  2014/6/22</v>
      </c>
    </row>
    <row r="36" spans="1:15" ht="14.25">
      <c r="A36"/>
      <c r="B36" s="143">
        <v>35</v>
      </c>
      <c r="C36" s="144">
        <f t="shared" si="0"/>
        <v>41815</v>
      </c>
      <c r="D36" s="145">
        <v>41815</v>
      </c>
      <c r="E36" s="152">
        <v>0.5416666666666666</v>
      </c>
      <c r="F36" t="s">
        <v>548</v>
      </c>
      <c r="G36"/>
      <c r="H36" s="148" t="s">
        <v>27</v>
      </c>
      <c r="I36" s="149" t="str">
        <f t="shared" si="1"/>
        <v>17 : 0 Wed  2014/6/25</v>
      </c>
      <c r="K36" s="150" t="str">
        <f t="shared" si="2"/>
        <v>12 : 0 Wed  2014/6/25</v>
      </c>
      <c r="M36" s="150" t="str">
        <f t="shared" si="3"/>
        <v>9 : 0 Wed  2014/6/25</v>
      </c>
      <c r="O36" s="150" t="str">
        <f t="shared" si="4"/>
        <v>1 : 0 Thu 2014/6/26</v>
      </c>
    </row>
    <row r="37" spans="1:15" ht="14.25">
      <c r="A37"/>
      <c r="B37" s="143">
        <v>36</v>
      </c>
      <c r="C37" s="144">
        <f t="shared" si="0"/>
        <v>41815</v>
      </c>
      <c r="D37" s="145">
        <v>41815</v>
      </c>
      <c r="E37" s="152">
        <v>0.5416666666666666</v>
      </c>
      <c r="F37" t="s">
        <v>550</v>
      </c>
      <c r="G37"/>
      <c r="H37" s="148" t="s">
        <v>650</v>
      </c>
      <c r="I37" s="149" t="str">
        <f t="shared" si="1"/>
        <v>17 : 0 Wed  2014/6/25</v>
      </c>
      <c r="K37" s="150" t="str">
        <f t="shared" si="2"/>
        <v>12 : 0 Wed  2014/6/25</v>
      </c>
      <c r="M37" s="150" t="str">
        <f t="shared" si="3"/>
        <v>9 : 0 Wed  2014/6/25</v>
      </c>
      <c r="O37" s="150" t="str">
        <f t="shared" si="4"/>
        <v>1 : 0 Thu 2014/6/26</v>
      </c>
    </row>
    <row r="38" spans="1:15" ht="14.25">
      <c r="A38"/>
      <c r="B38" s="143">
        <v>37</v>
      </c>
      <c r="C38" s="144">
        <f t="shared" si="0"/>
        <v>41806</v>
      </c>
      <c r="D38" s="145">
        <v>41806</v>
      </c>
      <c r="E38" s="152">
        <v>0.5416666666666666</v>
      </c>
      <c r="F38" t="s">
        <v>556</v>
      </c>
      <c r="G38"/>
      <c r="H38" s="148" t="s">
        <v>29</v>
      </c>
      <c r="I38" s="149" t="str">
        <f t="shared" si="1"/>
        <v>17 : 0 Mon  2014/6/16</v>
      </c>
      <c r="K38" s="150" t="str">
        <f t="shared" si="2"/>
        <v>12 : 0 Mon  2014/6/16</v>
      </c>
      <c r="M38" s="150" t="str">
        <f t="shared" si="3"/>
        <v>9 : 0 Mon  2014/6/16</v>
      </c>
      <c r="O38" s="150" t="str">
        <f t="shared" si="4"/>
        <v>1 : 0 Tue  2014/6/17</v>
      </c>
    </row>
    <row r="39" spans="1:15" ht="14.25">
      <c r="A39"/>
      <c r="B39" s="143">
        <v>38</v>
      </c>
      <c r="C39" s="144">
        <f t="shared" si="0"/>
        <v>41806</v>
      </c>
      <c r="D39" s="145">
        <v>41806</v>
      </c>
      <c r="E39" s="152">
        <v>0.7916666666666666</v>
      </c>
      <c r="F39" t="s">
        <v>558</v>
      </c>
      <c r="G39"/>
      <c r="H39" s="148" t="s">
        <v>29</v>
      </c>
      <c r="I39" s="149" t="str">
        <f t="shared" si="1"/>
        <v>23 : 0 Mon  2014/6/16</v>
      </c>
      <c r="K39" s="150" t="str">
        <f t="shared" si="2"/>
        <v>18 : 0 Mon  2014/6/16</v>
      </c>
      <c r="M39" s="150" t="str">
        <f t="shared" si="3"/>
        <v>15 : 0 Mon  2014/6/16</v>
      </c>
      <c r="O39" s="150" t="str">
        <f t="shared" si="4"/>
        <v>7 : 0 Tue  2014/6/17</v>
      </c>
    </row>
    <row r="40" spans="1:15" ht="14.25">
      <c r="A40"/>
      <c r="B40" s="143">
        <v>39</v>
      </c>
      <c r="C40" s="144">
        <f t="shared" si="0"/>
        <v>41811</v>
      </c>
      <c r="D40" s="145">
        <v>41811</v>
      </c>
      <c r="E40" s="152">
        <v>0.6666666666666666</v>
      </c>
      <c r="F40" t="s">
        <v>560</v>
      </c>
      <c r="G40"/>
      <c r="H40" s="148" t="s">
        <v>28</v>
      </c>
      <c r="I40" s="149" t="str">
        <f t="shared" si="1"/>
        <v>20 : 0 Sat  2014/6/21</v>
      </c>
      <c r="K40" s="150" t="str">
        <f t="shared" si="2"/>
        <v>15 : 0 Sat  2014/6/21</v>
      </c>
      <c r="M40" s="150" t="str">
        <f t="shared" si="3"/>
        <v>12 : 0 Sat  2014/6/21</v>
      </c>
      <c r="O40" s="150" t="str">
        <f t="shared" si="4"/>
        <v>4 : 0 Sun  2014/6/22</v>
      </c>
    </row>
    <row r="41" spans="1:15" ht="14.25">
      <c r="A41"/>
      <c r="B41" s="143">
        <v>40</v>
      </c>
      <c r="C41" s="144">
        <f t="shared" si="0"/>
        <v>41812</v>
      </c>
      <c r="D41" s="145">
        <v>41812</v>
      </c>
      <c r="E41" s="152">
        <v>0.7916666666666666</v>
      </c>
      <c r="F41" t="s">
        <v>562</v>
      </c>
      <c r="G41"/>
      <c r="H41" s="148" t="s">
        <v>641</v>
      </c>
      <c r="I41" s="149" t="str">
        <f t="shared" si="1"/>
        <v>23 : 0 Sun  2014/6/22</v>
      </c>
      <c r="K41" s="150" t="str">
        <f t="shared" si="2"/>
        <v>18 : 0 Sun  2014/6/22</v>
      </c>
      <c r="M41" s="150" t="str">
        <f t="shared" si="3"/>
        <v>15 : 0 Sun  2014/6/22</v>
      </c>
      <c r="O41" s="150" t="str">
        <f t="shared" si="4"/>
        <v>7 : 0 Mon  2014/6/23</v>
      </c>
    </row>
    <row r="42" spans="1:15" ht="14.25" customHeight="1">
      <c r="A42"/>
      <c r="B42" s="143">
        <v>41</v>
      </c>
      <c r="C42" s="144">
        <f t="shared" si="0"/>
        <v>41816</v>
      </c>
      <c r="D42" s="145">
        <v>41816</v>
      </c>
      <c r="E42" s="152">
        <v>0.5416666666666666</v>
      </c>
      <c r="F42" t="s">
        <v>564</v>
      </c>
      <c r="G42"/>
      <c r="H42" s="148" t="s">
        <v>30</v>
      </c>
      <c r="I42" s="149" t="str">
        <f t="shared" si="1"/>
        <v>17 : 0 Thu  2014/6/26</v>
      </c>
      <c r="K42" s="150" t="str">
        <f t="shared" si="2"/>
        <v>12 : 0 Thu 2014/6/26</v>
      </c>
      <c r="M42" s="150" t="str">
        <f t="shared" si="3"/>
        <v>9 : 0 Thu 2014/6/26</v>
      </c>
      <c r="O42" s="150" t="str">
        <f t="shared" si="4"/>
        <v>1 : 0 Fri  2014/6/27</v>
      </c>
    </row>
    <row r="43" spans="1:15" ht="14.25">
      <c r="A43"/>
      <c r="B43" s="143">
        <v>42</v>
      </c>
      <c r="C43" s="144">
        <f t="shared" si="0"/>
        <v>41816</v>
      </c>
      <c r="D43" s="145">
        <v>41816</v>
      </c>
      <c r="E43" s="152">
        <v>0.5416666666666666</v>
      </c>
      <c r="F43" t="s">
        <v>566</v>
      </c>
      <c r="G43"/>
      <c r="H43" s="148" t="s">
        <v>643</v>
      </c>
      <c r="I43" s="149" t="str">
        <f t="shared" si="1"/>
        <v>17 : 0 Thu  2014/6/26</v>
      </c>
      <c r="K43" s="150" t="str">
        <f t="shared" si="2"/>
        <v>12 : 0 Thu 2014/6/26</v>
      </c>
      <c r="M43" s="150" t="str">
        <f t="shared" si="3"/>
        <v>9 : 0 Thu 2014/6/26</v>
      </c>
      <c r="O43" s="150" t="str">
        <f t="shared" si="4"/>
        <v>1 : 0 Fri  2014/6/27</v>
      </c>
    </row>
    <row r="44" spans="1:15" ht="14.25">
      <c r="A44"/>
      <c r="B44" s="143">
        <v>43</v>
      </c>
      <c r="C44" s="144">
        <f t="shared" si="0"/>
        <v>41807</v>
      </c>
      <c r="D44" s="145">
        <v>41807</v>
      </c>
      <c r="E44" s="152">
        <v>0.5416666666666666</v>
      </c>
      <c r="F44" t="s">
        <v>572</v>
      </c>
      <c r="G44"/>
      <c r="H44" s="148" t="s">
        <v>651</v>
      </c>
      <c r="I44" s="149" t="str">
        <f t="shared" si="1"/>
        <v>17 : 0 Tue  2014/6/17</v>
      </c>
      <c r="K44" s="150" t="str">
        <f t="shared" si="2"/>
        <v>12 : 0 Tue  2014/6/17</v>
      </c>
      <c r="M44" s="150" t="str">
        <f t="shared" si="3"/>
        <v>9 : 0 Tue  2014/6/17</v>
      </c>
      <c r="O44" s="150" t="str">
        <f t="shared" si="4"/>
        <v>1 : 0 Wed  2014/6/18</v>
      </c>
    </row>
    <row r="45" spans="1:15" ht="14.25">
      <c r="A45"/>
      <c r="B45" s="143">
        <v>44</v>
      </c>
      <c r="C45" s="144">
        <f t="shared" si="0"/>
        <v>41807</v>
      </c>
      <c r="D45" s="145">
        <v>41807</v>
      </c>
      <c r="E45" s="152">
        <v>0.7916666666666666</v>
      </c>
      <c r="F45" t="s">
        <v>574</v>
      </c>
      <c r="G45"/>
      <c r="H45" s="148" t="s">
        <v>652</v>
      </c>
      <c r="I45" s="149" t="str">
        <f t="shared" si="1"/>
        <v>23 : 0 Tue  2014/6/17</v>
      </c>
      <c r="K45" s="150" t="str">
        <f t="shared" si="2"/>
        <v>18 : 0 Tue  2014/6/17</v>
      </c>
      <c r="M45" s="150" t="str">
        <f t="shared" si="3"/>
        <v>15 : 0 Tue  2014/6/17</v>
      </c>
      <c r="O45" s="150" t="str">
        <f t="shared" si="4"/>
        <v>7 : 0 Wed  2014/6/18</v>
      </c>
    </row>
    <row r="46" spans="1:15" ht="14.25">
      <c r="A46"/>
      <c r="B46" s="143">
        <v>45</v>
      </c>
      <c r="C46" s="144">
        <f t="shared" si="0"/>
        <v>41812</v>
      </c>
      <c r="D46" s="145">
        <v>41812</v>
      </c>
      <c r="E46" s="152">
        <v>0.5416666666666666</v>
      </c>
      <c r="F46" t="s">
        <v>576</v>
      </c>
      <c r="G46"/>
      <c r="H46" s="148" t="s">
        <v>649</v>
      </c>
      <c r="I46" s="149" t="str">
        <f t="shared" si="1"/>
        <v>17 : 0 Sun  2014/6/22</v>
      </c>
      <c r="K46" s="150" t="str">
        <f t="shared" si="2"/>
        <v>12 : 0 Sun  2014/6/22</v>
      </c>
      <c r="M46" s="150" t="str">
        <f t="shared" si="3"/>
        <v>9 : 0 Sun  2014/6/22</v>
      </c>
      <c r="O46" s="150" t="str">
        <f t="shared" si="4"/>
        <v>1 : 0 Mon  2014/6/23</v>
      </c>
    </row>
    <row r="47" spans="1:15" ht="14.25">
      <c r="A47"/>
      <c r="B47" s="143">
        <v>46</v>
      </c>
      <c r="C47" s="144">
        <f t="shared" si="0"/>
        <v>41812</v>
      </c>
      <c r="D47" s="145">
        <v>41812</v>
      </c>
      <c r="E47" s="152">
        <v>0.6666666666666666</v>
      </c>
      <c r="F47" t="s">
        <v>578</v>
      </c>
      <c r="G47"/>
      <c r="H47" s="148" t="s">
        <v>33</v>
      </c>
      <c r="I47" s="149" t="str">
        <f t="shared" si="1"/>
        <v>20 : 0 Sun  2014/6/22</v>
      </c>
      <c r="K47" s="150" t="str">
        <f t="shared" si="2"/>
        <v>15 : 0 Sun  2014/6/22</v>
      </c>
      <c r="M47" s="150" t="str">
        <f t="shared" si="3"/>
        <v>12 : 0 Sun  2014/6/22</v>
      </c>
      <c r="O47" s="150" t="str">
        <f t="shared" si="4"/>
        <v>4 : 0 Mon  2014/6/23</v>
      </c>
    </row>
    <row r="48" spans="1:15" ht="14.25">
      <c r="A48"/>
      <c r="B48" s="143">
        <v>47</v>
      </c>
      <c r="C48" s="144">
        <f t="shared" si="0"/>
        <v>41816</v>
      </c>
      <c r="D48" s="145">
        <v>41816</v>
      </c>
      <c r="E48" s="152">
        <v>0.7083333333333334</v>
      </c>
      <c r="F48" t="s">
        <v>580</v>
      </c>
      <c r="G48"/>
      <c r="H48" s="148" t="s">
        <v>32</v>
      </c>
      <c r="I48" s="149" t="str">
        <f t="shared" si="1"/>
        <v>21 : 0 Thu  2014/6/26</v>
      </c>
      <c r="K48" s="150" t="str">
        <f t="shared" si="2"/>
        <v>16 : 0 Thu 2014/6/26</v>
      </c>
      <c r="M48" s="150" t="str">
        <f t="shared" si="3"/>
        <v>13 : 0 Thu 2014/6/26</v>
      </c>
      <c r="O48" s="150" t="str">
        <f t="shared" si="4"/>
        <v>5 : 0 Fri  2014/6/27</v>
      </c>
    </row>
    <row r="49" spans="1:15" ht="15" thickBot="1">
      <c r="A49"/>
      <c r="B49" s="143">
        <v>48</v>
      </c>
      <c r="C49" s="153">
        <f t="shared" si="0"/>
        <v>41816</v>
      </c>
      <c r="D49" s="154">
        <v>41816</v>
      </c>
      <c r="E49" s="155">
        <v>0.7083333333333334</v>
      </c>
      <c r="F49" t="s">
        <v>582</v>
      </c>
      <c r="G49"/>
      <c r="H49" s="174" t="s">
        <v>32</v>
      </c>
      <c r="I49" s="149" t="str">
        <f t="shared" si="1"/>
        <v>21 : 0 Thu  2014/6/26</v>
      </c>
      <c r="J49"/>
      <c r="K49" s="150" t="str">
        <f t="shared" si="2"/>
        <v>16 : 0 Thu 2014/6/26</v>
      </c>
      <c r="M49" s="150" t="str">
        <f t="shared" si="3"/>
        <v>13 : 0 Thu 2014/6/26</v>
      </c>
      <c r="O49" s="150" t="str">
        <f t="shared" si="4"/>
        <v>5 : 0 Fri  2014/6/27</v>
      </c>
    </row>
    <row r="50" spans="1:35" ht="14.25" customHeight="1">
      <c r="A50" s="157"/>
      <c r="B50" s="157">
        <v>49</v>
      </c>
      <c r="C50" s="158">
        <f t="shared" si="0"/>
        <v>41818</v>
      </c>
      <c r="D50" s="159">
        <v>41818</v>
      </c>
      <c r="E50" s="160">
        <v>0.5416666666666666</v>
      </c>
      <c r="F50" t="s">
        <v>613</v>
      </c>
      <c r="G50"/>
      <c r="H50" s="231" t="s">
        <v>47</v>
      </c>
      <c r="I50" s="149" t="str">
        <f t="shared" si="1"/>
        <v>17 : 0 Sat  2014/6/28</v>
      </c>
      <c r="J50"/>
      <c r="K50" s="150" t="str">
        <f t="shared" si="2"/>
        <v>12 : 0 Sat  2014/6/28</v>
      </c>
      <c r="M50" s="150" t="str">
        <f t="shared" si="3"/>
        <v>9 : 0 Sat  2014/6/28</v>
      </c>
      <c r="O50" s="150" t="str">
        <f t="shared" si="4"/>
        <v>1 : 0 Sun  2014/6/29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4.25" customHeight="1">
      <c r="A51" s="157"/>
      <c r="B51" s="157">
        <v>50</v>
      </c>
      <c r="C51" s="144">
        <f t="shared" si="0"/>
        <v>41818</v>
      </c>
      <c r="D51" s="145">
        <v>41818</v>
      </c>
      <c r="E51" s="161">
        <v>0.7083333333333334</v>
      </c>
      <c r="F51" t="s">
        <v>615</v>
      </c>
      <c r="G51"/>
      <c r="H51" s="231"/>
      <c r="I51" s="149" t="str">
        <f t="shared" si="1"/>
        <v>21 : 0 Sat  2014/6/28</v>
      </c>
      <c r="J51"/>
      <c r="K51" s="150" t="str">
        <f t="shared" si="2"/>
        <v>16 : 0 Sat  2014/6/28</v>
      </c>
      <c r="M51" s="150" t="str">
        <f t="shared" si="3"/>
        <v>13 : 0 Sat  2014/6/28</v>
      </c>
      <c r="O51" s="150" t="str">
        <f t="shared" si="4"/>
        <v>5 : 0 Sun  2014/6/29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4.25" customHeight="1">
      <c r="A52" s="157"/>
      <c r="B52" s="157">
        <v>51</v>
      </c>
      <c r="C52" s="144">
        <f t="shared" si="0"/>
        <v>41819</v>
      </c>
      <c r="D52" s="145">
        <v>41819</v>
      </c>
      <c r="E52" s="161">
        <v>0.5416666666666666</v>
      </c>
      <c r="F52" t="s">
        <v>616</v>
      </c>
      <c r="G52"/>
      <c r="H52" s="231"/>
      <c r="I52" s="149" t="str">
        <f t="shared" si="1"/>
        <v>17 : 0 Sun  2014/6/29</v>
      </c>
      <c r="J52"/>
      <c r="K52" s="150" t="str">
        <f t="shared" si="2"/>
        <v>12 : 0 Sun  2014/6/29</v>
      </c>
      <c r="M52" s="150" t="str">
        <f t="shared" si="3"/>
        <v>9 : 0 Sun  2014/6/29</v>
      </c>
      <c r="O52" s="150" t="str">
        <f t="shared" si="4"/>
        <v>1 : 0 Mon  2014/6/30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4.25" customHeight="1">
      <c r="A53" s="157"/>
      <c r="B53" s="157">
        <v>52</v>
      </c>
      <c r="C53" s="144">
        <f t="shared" si="0"/>
        <v>41819</v>
      </c>
      <c r="D53" s="145">
        <v>41819</v>
      </c>
      <c r="E53" s="161">
        <v>0.7083333333333334</v>
      </c>
      <c r="F53" t="s">
        <v>617</v>
      </c>
      <c r="G53"/>
      <c r="H53" s="231"/>
      <c r="I53" s="149" t="str">
        <f t="shared" si="1"/>
        <v>21 : 0 Sun  2014/6/29</v>
      </c>
      <c r="J53"/>
      <c r="K53" s="150" t="str">
        <f t="shared" si="2"/>
        <v>16 : 0 Sun  2014/6/29</v>
      </c>
      <c r="M53" s="150" t="str">
        <f t="shared" si="3"/>
        <v>13 : 0 Sun  2014/6/29</v>
      </c>
      <c r="O53" s="150" t="str">
        <f t="shared" si="4"/>
        <v>5 : 0 Mon  2014/6/30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4.25" customHeight="1">
      <c r="A54" s="157"/>
      <c r="B54" s="157">
        <v>53</v>
      </c>
      <c r="C54" s="144">
        <f t="shared" si="0"/>
        <v>41820</v>
      </c>
      <c r="D54" s="145">
        <v>41820</v>
      </c>
      <c r="E54" s="161">
        <v>0.5416666666666666</v>
      </c>
      <c r="F54" t="s">
        <v>618</v>
      </c>
      <c r="G54"/>
      <c r="H54" s="231"/>
      <c r="I54" s="149" t="str">
        <f t="shared" si="1"/>
        <v>17 : 0 Mon  2014/6/30</v>
      </c>
      <c r="J54"/>
      <c r="K54" s="150" t="str">
        <f t="shared" si="2"/>
        <v>12 : 0 Mon  2014/6/30</v>
      </c>
      <c r="M54" s="150" t="str">
        <f t="shared" si="3"/>
        <v>9 : 0 Mon  2014/6/30</v>
      </c>
      <c r="O54" s="150" t="str">
        <f t="shared" si="4"/>
        <v>1 : 0 Tue  2014/7/1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4.25" customHeight="1">
      <c r="A55" s="157"/>
      <c r="B55" s="157">
        <v>54</v>
      </c>
      <c r="C55" s="144">
        <f t="shared" si="0"/>
        <v>41820</v>
      </c>
      <c r="D55" s="145">
        <v>41820</v>
      </c>
      <c r="E55" s="161">
        <v>0.7083333333333334</v>
      </c>
      <c r="F55" t="s">
        <v>619</v>
      </c>
      <c r="G55"/>
      <c r="H55" s="231"/>
      <c r="I55" s="149" t="str">
        <f t="shared" si="1"/>
        <v>21 : 0 Mon  2014/6/30</v>
      </c>
      <c r="J55"/>
      <c r="K55" s="150" t="str">
        <f t="shared" si="2"/>
        <v>16 : 0 Mon  2014/6/30</v>
      </c>
      <c r="M55" s="150" t="str">
        <f t="shared" si="3"/>
        <v>13 : 0 Mon  2014/6/30</v>
      </c>
      <c r="O55" s="150" t="str">
        <f t="shared" si="4"/>
        <v>5 : 0 Tue  2014/7/1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4.25" customHeight="1">
      <c r="A56" s="157"/>
      <c r="B56" s="157">
        <v>55</v>
      </c>
      <c r="C56" s="144">
        <f t="shared" si="0"/>
        <v>41821</v>
      </c>
      <c r="D56" s="145">
        <v>41821</v>
      </c>
      <c r="E56" s="161">
        <v>0.5416666666666666</v>
      </c>
      <c r="F56" t="s">
        <v>620</v>
      </c>
      <c r="G56"/>
      <c r="H56" s="231"/>
      <c r="I56" s="149" t="str">
        <f t="shared" si="1"/>
        <v>17 : 0 Tue  2014/7/1</v>
      </c>
      <c r="J56"/>
      <c r="K56" s="150" t="str">
        <f t="shared" si="2"/>
        <v>12 : 0 Tue  2014/7/1</v>
      </c>
      <c r="M56" s="150" t="str">
        <f t="shared" si="3"/>
        <v>9 : 0 Tue  2014/7/1</v>
      </c>
      <c r="O56" s="150" t="str">
        <f t="shared" si="4"/>
        <v>1 : 0 Wed  2014/7/2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4.25" customHeight="1" thickBot="1">
      <c r="A57" s="157"/>
      <c r="B57" s="157">
        <v>56</v>
      </c>
      <c r="C57" s="153">
        <f t="shared" si="0"/>
        <v>41821</v>
      </c>
      <c r="D57" s="154">
        <v>41821</v>
      </c>
      <c r="E57" s="162">
        <v>0.7083333333333334</v>
      </c>
      <c r="F57" t="s">
        <v>621</v>
      </c>
      <c r="G57"/>
      <c r="H57" s="232"/>
      <c r="I57" s="149" t="str">
        <f t="shared" si="1"/>
        <v>21 : 0 Tue  2014/7/1</v>
      </c>
      <c r="J57"/>
      <c r="K57" s="150" t="str">
        <f t="shared" si="2"/>
        <v>16 : 0 Tue  2014/7/1</v>
      </c>
      <c r="M57" s="150" t="str">
        <f t="shared" si="3"/>
        <v>13 : 0 Tue  2014/7/1</v>
      </c>
      <c r="O57" s="150" t="str">
        <f t="shared" si="4"/>
        <v>5 : 0 Wed  2014/7/2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4.25" customHeight="1" thickTop="1">
      <c r="A58" s="157"/>
      <c r="B58" s="157">
        <v>57</v>
      </c>
      <c r="C58" s="158">
        <f t="shared" si="0"/>
        <v>41824</v>
      </c>
      <c r="D58" s="159">
        <v>41824</v>
      </c>
      <c r="E58" s="160">
        <v>0.7083333333333334</v>
      </c>
      <c r="F58" t="s">
        <v>622</v>
      </c>
      <c r="G58"/>
      <c r="H58" s="233" t="s">
        <v>35</v>
      </c>
      <c r="I58" s="149" t="str">
        <f t="shared" si="1"/>
        <v>21 : 0 Fri   2014/7/4</v>
      </c>
      <c r="J58"/>
      <c r="K58" s="150" t="str">
        <f t="shared" si="2"/>
        <v>16 : 0 Fri  2014/7/4</v>
      </c>
      <c r="M58" s="150" t="str">
        <f t="shared" si="3"/>
        <v>13 : 0 Fri  2014/7/4</v>
      </c>
      <c r="O58" s="150" t="str">
        <f t="shared" si="4"/>
        <v>5 : 0 Sat  2014/7/5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4.25" customHeight="1">
      <c r="A59" s="157"/>
      <c r="B59" s="157">
        <v>58</v>
      </c>
      <c r="C59" s="144">
        <f t="shared" si="0"/>
        <v>41824</v>
      </c>
      <c r="D59" s="145">
        <v>41824</v>
      </c>
      <c r="E59" s="161">
        <v>0.5416666666666666</v>
      </c>
      <c r="F59" t="s">
        <v>624</v>
      </c>
      <c r="G59"/>
      <c r="H59" s="231"/>
      <c r="I59" s="149" t="str">
        <f t="shared" si="1"/>
        <v>17 : 0 Fri   2014/7/4</v>
      </c>
      <c r="J59"/>
      <c r="K59" s="150" t="str">
        <f t="shared" si="2"/>
        <v>12 : 0 Fri  2014/7/4</v>
      </c>
      <c r="M59" s="150" t="str">
        <f t="shared" si="3"/>
        <v>9 : 0 Fri  2014/7/4</v>
      </c>
      <c r="O59" s="150" t="str">
        <f t="shared" si="4"/>
        <v>1 : 0 Sat  2014/7/5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4.25" customHeight="1">
      <c r="A60" s="157"/>
      <c r="B60" s="157">
        <v>59</v>
      </c>
      <c r="C60" s="144">
        <f t="shared" si="0"/>
        <v>41825</v>
      </c>
      <c r="D60" s="145">
        <v>41825</v>
      </c>
      <c r="E60" s="161">
        <v>0.7083333333333334</v>
      </c>
      <c r="F60" t="s">
        <v>625</v>
      </c>
      <c r="G60"/>
      <c r="H60" s="231"/>
      <c r="I60" s="149" t="str">
        <f t="shared" si="1"/>
        <v>21 : 0 Sat  2014/7/5</v>
      </c>
      <c r="J60"/>
      <c r="K60" s="150" t="str">
        <f t="shared" si="2"/>
        <v>16 : 0 Sat  2014/7/5</v>
      </c>
      <c r="M60" s="150" t="str">
        <f t="shared" si="3"/>
        <v>13 : 0 Sat  2014/7/5</v>
      </c>
      <c r="O60" s="150" t="str">
        <f t="shared" si="4"/>
        <v>5 : 0 Sun  2014/7/6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4.25" customHeight="1" thickBot="1">
      <c r="A61" s="157"/>
      <c r="B61" s="157">
        <v>60</v>
      </c>
      <c r="C61" s="153">
        <f t="shared" si="0"/>
        <v>41825</v>
      </c>
      <c r="D61" s="154">
        <v>41825</v>
      </c>
      <c r="E61" s="162">
        <v>0.5416666666666666</v>
      </c>
      <c r="F61" t="s">
        <v>626</v>
      </c>
      <c r="G61"/>
      <c r="H61" s="232"/>
      <c r="I61" s="149" t="str">
        <f t="shared" si="1"/>
        <v>17 : 0 Sat  2014/7/5</v>
      </c>
      <c r="J61"/>
      <c r="K61" s="150" t="str">
        <f t="shared" si="2"/>
        <v>12 : 0 Sat  2014/7/5</v>
      </c>
      <c r="M61" s="150" t="str">
        <f t="shared" si="3"/>
        <v>9 : 0 Sat  2014/7/5</v>
      </c>
      <c r="O61" s="150" t="str">
        <f t="shared" si="4"/>
        <v>1 : 0 Sun  2014/7/6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4.25" customHeight="1" thickTop="1">
      <c r="A62" s="157"/>
      <c r="B62" s="157">
        <v>61</v>
      </c>
      <c r="C62" s="163">
        <f t="shared" si="0"/>
        <v>41828</v>
      </c>
      <c r="D62" s="164">
        <v>41828</v>
      </c>
      <c r="E62" s="165">
        <v>0.7083333333333334</v>
      </c>
      <c r="F62" t="s">
        <v>627</v>
      </c>
      <c r="G62"/>
      <c r="H62" s="233" t="s">
        <v>653</v>
      </c>
      <c r="I62" s="149" t="str">
        <f t="shared" si="1"/>
        <v>21 : 0 Tue  2014/7/8</v>
      </c>
      <c r="J62"/>
      <c r="K62" s="150" t="str">
        <f t="shared" si="2"/>
        <v>16 : 0 Tue  2014/7/8</v>
      </c>
      <c r="M62" s="150" t="str">
        <f t="shared" si="3"/>
        <v>13 : 0 Tue  2014/7/8</v>
      </c>
      <c r="O62" s="150" t="str">
        <f t="shared" si="4"/>
        <v>5 : 0 Wed  2014/7/9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4.25" customHeight="1" thickBot="1">
      <c r="A63" s="157"/>
      <c r="B63" s="157">
        <v>62</v>
      </c>
      <c r="C63" s="153">
        <f t="shared" si="0"/>
        <v>41829</v>
      </c>
      <c r="D63" s="154">
        <v>41829</v>
      </c>
      <c r="E63" s="162">
        <v>0.7083333333333334</v>
      </c>
      <c r="F63" t="s">
        <v>629</v>
      </c>
      <c r="G63"/>
      <c r="H63" s="232"/>
      <c r="I63" s="149" t="str">
        <f t="shared" si="1"/>
        <v>21 : 0 Wed  2014/7/9</v>
      </c>
      <c r="J63"/>
      <c r="K63" s="150" t="str">
        <f t="shared" si="2"/>
        <v>16 : 0 Wed  2014/7/9</v>
      </c>
      <c r="M63" s="150" t="str">
        <f t="shared" si="3"/>
        <v>13 : 0 Wed  2014/7/9</v>
      </c>
      <c r="O63" s="150" t="str">
        <f t="shared" si="4"/>
        <v>5 : 0 Thu 2014/7/10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4.25" customHeight="1" thickBot="1">
      <c r="A64" s="157"/>
      <c r="B64" s="157">
        <v>63</v>
      </c>
      <c r="C64" s="166">
        <f t="shared" si="0"/>
        <v>41832</v>
      </c>
      <c r="D64" s="167">
        <v>41832</v>
      </c>
      <c r="E64" s="168">
        <v>0.7083333333333334</v>
      </c>
      <c r="F64" t="s">
        <v>630</v>
      </c>
      <c r="G64"/>
      <c r="H64" s="175" t="s">
        <v>654</v>
      </c>
      <c r="I64" s="149" t="str">
        <f t="shared" si="1"/>
        <v>21 : 0 Sat  2014/7/12</v>
      </c>
      <c r="J64"/>
      <c r="K64" s="150" t="str">
        <f t="shared" si="2"/>
        <v>16 : 0 Sat  2014/7/12</v>
      </c>
      <c r="M64" s="150" t="str">
        <f t="shared" si="3"/>
        <v>13 : 0 Sat  2014/7/12</v>
      </c>
      <c r="O64" s="150" t="str">
        <f t="shared" si="4"/>
        <v>5 : 0 Sun  2014/7/13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ht="14.25" customHeight="1" thickBot="1">
      <c r="B65" s="157">
        <v>64</v>
      </c>
      <c r="C65" s="169">
        <f t="shared" si="0"/>
        <v>41833</v>
      </c>
      <c r="D65" s="170">
        <v>41833</v>
      </c>
      <c r="E65" s="171">
        <v>0.6666666666666666</v>
      </c>
      <c r="F65" t="s">
        <v>632</v>
      </c>
      <c r="G65"/>
      <c r="H65" s="172" t="s">
        <v>38</v>
      </c>
      <c r="I65" s="149" t="str">
        <f t="shared" si="1"/>
        <v>20 : 0 Sun  2014/7/13</v>
      </c>
      <c r="J65"/>
      <c r="K65" s="150" t="str">
        <f t="shared" si="2"/>
        <v>15 : 0 Sun  2014/7/13</v>
      </c>
      <c r="M65" s="150" t="str">
        <f t="shared" si="3"/>
        <v>12 : 0 Sun  2014/7/13</v>
      </c>
      <c r="O65" s="150" t="str">
        <f t="shared" si="4"/>
        <v>4 : 0 Mon  2014/7/14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7:35" ht="15" thickTop="1">
      <c r="G66" s="138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7:35" ht="14.25">
      <c r="G67" s="138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7:35" ht="14.25"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7:35" ht="14.25"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7:35" ht="14.25"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7:35" ht="14.25"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7:35" ht="14.25"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7:35" ht="14.25"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7:35" ht="14.25"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7:35" ht="14.25"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</sheetData>
  <sheetProtection/>
  <autoFilter ref="C1:G65"/>
  <mergeCells count="8">
    <mergeCell ref="Q1:R1"/>
    <mergeCell ref="H50:H57"/>
    <mergeCell ref="H58:H61"/>
    <mergeCell ref="H62:H63"/>
    <mergeCell ref="I1:J1"/>
    <mergeCell ref="K1:L1"/>
    <mergeCell ref="M1:N1"/>
    <mergeCell ref="O1:P1"/>
  </mergeCells>
  <conditionalFormatting sqref="D2:D65">
    <cfRule type="expression" priority="1" dxfId="193" stopIfTrue="1">
      <formula>(D2&lt;TODAY())</formula>
    </cfRule>
    <cfRule type="expression" priority="2" dxfId="194" stopIfTrue="1">
      <formula>(D2=TODAY())</formula>
    </cfRule>
  </conditionalFormatting>
  <hyperlinks>
    <hyperlink ref="Q1" r:id="rId1" display="Ken's Home Radio"/>
  </hyperlinks>
  <printOptions/>
  <pageMargins left="1.88" right="0.75" top="0.63" bottom="0.66" header="0.33" footer="0.22"/>
  <pageSetup horizontalDpi="600" verticalDpi="600" orientation="portrait" paperSize="9" scale="85" r:id="rId2"/>
  <headerFooter alignWithMargins="0">
    <oddHeader>&amp;CExcel FIFA Calendar 2002 Korea &amp; Japan</oddHeader>
    <oddFooter>&amp;LKen Matsuoka&amp;C&amp;F&amp;R&amp;D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15"/>
  <sheetViews>
    <sheetView zoomScale="75" zoomScaleNormal="75" zoomScalePageLayoutView="0" workbookViewId="0" topLeftCell="A1">
      <pane xSplit="7" ySplit="4" topLeftCell="H64" activePane="bottomRight" state="frozen"/>
      <selection pane="topLeft" activeCell="A64" sqref="A64:IV64"/>
      <selection pane="topRight" activeCell="A64" sqref="A64:IV64"/>
      <selection pane="bottomLeft" activeCell="A64" sqref="A64:IV64"/>
      <selection pane="bottomRight" activeCell="A79" sqref="A79:IV79"/>
    </sheetView>
  </sheetViews>
  <sheetFormatPr defaultColWidth="9.00390625" defaultRowHeight="13.5"/>
  <cols>
    <col min="1" max="1" width="4.25390625" style="1" customWidth="1"/>
    <col min="2" max="2" width="10.625" style="1" customWidth="1"/>
    <col min="3" max="3" width="9.00390625" style="1" customWidth="1"/>
    <col min="4" max="4" width="14.875" style="1" customWidth="1"/>
    <col min="5" max="5" width="14.625" style="1" customWidth="1"/>
    <col min="6" max="6" width="10.625" style="1" bestFit="1" customWidth="1"/>
    <col min="7" max="7" width="10.375" style="1" hidden="1" customWidth="1"/>
    <col min="8" max="8" width="5.00390625" style="1" hidden="1" customWidth="1"/>
    <col min="9" max="253" width="6.625" style="1" customWidth="1"/>
    <col min="254" max="16384" width="9.00390625" style="1" customWidth="1"/>
  </cols>
  <sheetData>
    <row r="1" spans="2:248" ht="13.5">
      <c r="B1" s="241" t="s">
        <v>594</v>
      </c>
      <c r="C1" s="242"/>
      <c r="D1" s="2" t="s">
        <v>15</v>
      </c>
      <c r="F1" s="3">
        <f ca="1">TODAY()-1</f>
        <v>41829</v>
      </c>
      <c r="G1" s="4" t="str">
        <f>IF(OR(F1="",ISTEXT(F1)),"",CHOOSE(WEEKDAY(DATE(YEAR(F1),MONTH(F1),DAY(F1)),1),"Sunday.","Monday","Tuesday","Wednesday","Thursday","Friday","Saturday"))</f>
        <v>Wednesday</v>
      </c>
      <c r="J1" s="5">
        <f>MONTH(J3)</f>
        <v>7</v>
      </c>
      <c r="Q1" s="6">
        <f>MONTH(Q3)</f>
        <v>7</v>
      </c>
      <c r="X1" s="6">
        <f>MONTH(X3)</f>
        <v>7</v>
      </c>
      <c r="AE1" s="6">
        <f>MONTH(AE3)</f>
        <v>7</v>
      </c>
      <c r="AL1" s="6">
        <f>MONTH(AL3)</f>
        <v>8</v>
      </c>
      <c r="AS1" s="6">
        <f>MONTH(AS3)</f>
        <v>8</v>
      </c>
      <c r="AZ1" s="6">
        <f>MONTH(AZ3)</f>
        <v>8</v>
      </c>
      <c r="BG1" s="6">
        <f>MONTH(BG3)</f>
        <v>8</v>
      </c>
      <c r="BN1" s="6">
        <f>MONTH(BN3)</f>
        <v>9</v>
      </c>
      <c r="BU1" s="6">
        <f>MONTH(BU3)</f>
        <v>9</v>
      </c>
      <c r="CB1" s="6">
        <f>MONTH(CB3)</f>
        <v>9</v>
      </c>
      <c r="CI1" s="6">
        <f>MONTH(CI3)</f>
        <v>9</v>
      </c>
      <c r="CP1" s="6">
        <f>MONTH(CP3)</f>
        <v>9</v>
      </c>
      <c r="CW1" s="6">
        <f>MONTH(CW3)</f>
        <v>10</v>
      </c>
      <c r="DD1" s="6">
        <f>MONTH(DD3)</f>
        <v>10</v>
      </c>
      <c r="DK1" s="6">
        <f>MONTH(DK3)</f>
        <v>10</v>
      </c>
      <c r="DR1" s="6">
        <f>MONTH(DR3)</f>
        <v>10</v>
      </c>
      <c r="DY1" s="6">
        <f>MONTH(DY3)</f>
        <v>11</v>
      </c>
      <c r="EF1" s="6">
        <f>MONTH(EF3)</f>
        <v>11</v>
      </c>
      <c r="EM1" s="6">
        <f>MONTH(EM3)</f>
        <v>11</v>
      </c>
      <c r="ET1" s="6">
        <f>MONTH(ET3)</f>
        <v>11</v>
      </c>
      <c r="FA1" s="6">
        <f>MONTH(FA3)</f>
        <v>12</v>
      </c>
      <c r="FH1" s="6">
        <f>MONTH(FH3)</f>
        <v>12</v>
      </c>
      <c r="FO1" s="6">
        <f>MONTH(FO3)</f>
        <v>12</v>
      </c>
      <c r="FV1" s="6">
        <f>MONTH(FV3)</f>
        <v>12</v>
      </c>
      <c r="GC1" s="6">
        <f>MONTH(GC3)</f>
        <v>12</v>
      </c>
      <c r="GJ1" s="6">
        <f>MONTH(GJ3)</f>
        <v>1</v>
      </c>
      <c r="GQ1" s="6">
        <f>MONTH(GQ3)</f>
        <v>1</v>
      </c>
      <c r="GX1" s="6">
        <f>MONTH(GX3)</f>
        <v>1</v>
      </c>
      <c r="HE1" s="6">
        <f>MONTH(HE3)</f>
        <v>1</v>
      </c>
      <c r="HL1" s="6">
        <f>MONTH(HL3)</f>
        <v>2</v>
      </c>
      <c r="HS1" s="6">
        <f>MONTH(HS3)</f>
        <v>2</v>
      </c>
      <c r="HZ1" s="6">
        <f>MONTH(HZ3)</f>
        <v>2</v>
      </c>
      <c r="IG1" s="6">
        <f>MONTH(IG3)</f>
        <v>2</v>
      </c>
      <c r="IN1" s="6">
        <f>MONTH(IN3)</f>
        <v>3</v>
      </c>
    </row>
    <row r="2" spans="2:253" s="7" customFormat="1" ht="13.5">
      <c r="B2" s="241" t="s">
        <v>16</v>
      </c>
      <c r="C2" s="241"/>
      <c r="D2" s="8" t="s">
        <v>17</v>
      </c>
      <c r="E2" s="9"/>
      <c r="F2" s="10"/>
      <c r="G2" s="9"/>
      <c r="H2" s="9"/>
      <c r="I2" s="240" t="str">
        <f>CONCATENATE("Week of  ",LOOKUP(J1,$D$114:$P$114,$D$115:$P$115)," ",DAY(J3)," ",YEAR(J3))</f>
        <v>Week of  July 7 2014</v>
      </c>
      <c r="J2" s="240"/>
      <c r="K2" s="240"/>
      <c r="L2" s="240"/>
      <c r="M2" s="240"/>
      <c r="N2" s="240"/>
      <c r="O2" s="240"/>
      <c r="P2" s="240" t="str">
        <f>CONCATENATE("Week of  ",LOOKUP(Q1,$D$114:$P$114,$D$115:$P$115)," ",DAY(Q3)," ",YEAR(Q3))</f>
        <v>Week of  July 14 2014</v>
      </c>
      <c r="Q2" s="240"/>
      <c r="R2" s="240"/>
      <c r="S2" s="240"/>
      <c r="T2" s="240"/>
      <c r="U2" s="240"/>
      <c r="V2" s="240"/>
      <c r="W2" s="240" t="str">
        <f>CONCATENATE("Week of  ",LOOKUP(X1,$D$114:$P$114,$D$115:$P$115)," ",DAY(X3)," ",YEAR(X3))</f>
        <v>Week of  July 21 2014</v>
      </c>
      <c r="X2" s="240"/>
      <c r="Y2" s="240"/>
      <c r="Z2" s="240"/>
      <c r="AA2" s="240"/>
      <c r="AB2" s="240"/>
      <c r="AC2" s="240"/>
      <c r="AD2" s="238" t="str">
        <f>CONCATENATE("Week of  ",LOOKUP(AE1,$D$114:$P$114,$D$115:$P$115)," ",DAY(AE3)," ",YEAR(AE3))</f>
        <v>Week of  July 28 2014</v>
      </c>
      <c r="AE2" s="238"/>
      <c r="AF2" s="238"/>
      <c r="AG2" s="238"/>
      <c r="AH2" s="238"/>
      <c r="AI2" s="238"/>
      <c r="AJ2" s="239"/>
      <c r="AK2" s="237" t="str">
        <f>CONCATENATE("Week of  ",LOOKUP(AL1,$D$114:$P$114,$D$115:$P$115)," ",DAY(AL3)," ",YEAR(AL3))</f>
        <v>Week of  August 4 2014</v>
      </c>
      <c r="AL2" s="238"/>
      <c r="AM2" s="238"/>
      <c r="AN2" s="238"/>
      <c r="AO2" s="238"/>
      <c r="AP2" s="238"/>
      <c r="AQ2" s="239"/>
      <c r="AR2" s="237" t="str">
        <f>CONCATENATE("Week of  ",LOOKUP(AS1,$D$114:$P$114,$D$115:$P$115)," ",DAY(AS3)," ",YEAR(AS3))</f>
        <v>Week of  August 11 2014</v>
      </c>
      <c r="AS2" s="238"/>
      <c r="AT2" s="238"/>
      <c r="AU2" s="238"/>
      <c r="AV2" s="238"/>
      <c r="AW2" s="238"/>
      <c r="AX2" s="239"/>
      <c r="AY2" s="237" t="str">
        <f>CONCATENATE("Week of  ",LOOKUP(AZ1,$D$114:$P$114,$D$115:$P$115)," ",DAY(AZ3)," ",YEAR(AZ3))</f>
        <v>Week of  August 18 2014</v>
      </c>
      <c r="AZ2" s="238"/>
      <c r="BA2" s="238"/>
      <c r="BB2" s="238"/>
      <c r="BC2" s="238"/>
      <c r="BD2" s="238"/>
      <c r="BE2" s="239"/>
      <c r="BF2" s="237" t="str">
        <f>CONCATENATE("Week of  ",LOOKUP(BG1,$D$114:$P$114,$D$115:$P$115)," ",DAY(BG3)," ",YEAR(BG3))</f>
        <v>Week of  August 25 2014</v>
      </c>
      <c r="BG2" s="238"/>
      <c r="BH2" s="238"/>
      <c r="BI2" s="238"/>
      <c r="BJ2" s="238"/>
      <c r="BK2" s="238"/>
      <c r="BL2" s="239"/>
      <c r="BM2" s="237" t="str">
        <f>CONCATENATE("Week of  ",LOOKUP(BN1,$D$114:$P$114,$D$115:$P$115)," ",DAY(BN3)," ",YEAR(BN3))</f>
        <v>Week of  September 1 2014</v>
      </c>
      <c r="BN2" s="238"/>
      <c r="BO2" s="238"/>
      <c r="BP2" s="238"/>
      <c r="BQ2" s="238"/>
      <c r="BR2" s="238"/>
      <c r="BS2" s="239"/>
      <c r="BT2" s="237" t="str">
        <f>CONCATENATE("Week of  ",LOOKUP(BU1,$D$114:$P$114,$D$115:$P$115)," ",DAY(BU3)," ",YEAR(BU3))</f>
        <v>Week of  September 8 2014</v>
      </c>
      <c r="BU2" s="238"/>
      <c r="BV2" s="238"/>
      <c r="BW2" s="238"/>
      <c r="BX2" s="238"/>
      <c r="BY2" s="238"/>
      <c r="BZ2" s="239"/>
      <c r="CA2" s="237" t="str">
        <f>CONCATENATE("Week of  ",LOOKUP(CB1,$D$114:$P$114,$D$115:$P$115)," ",DAY(CB3)," ",YEAR(CB3))</f>
        <v>Week of  September 15 2014</v>
      </c>
      <c r="CB2" s="238"/>
      <c r="CC2" s="238"/>
      <c r="CD2" s="238"/>
      <c r="CE2" s="238"/>
      <c r="CF2" s="238"/>
      <c r="CG2" s="239"/>
      <c r="CH2" s="237" t="str">
        <f>CONCATENATE("Week of  ",LOOKUP(CI1,$D$114:$P$114,$D$115:$P$115)," ",DAY(CI3)," ",YEAR(CI3))</f>
        <v>Week of  September 22 2014</v>
      </c>
      <c r="CI2" s="238"/>
      <c r="CJ2" s="238"/>
      <c r="CK2" s="238"/>
      <c r="CL2" s="238"/>
      <c r="CM2" s="238"/>
      <c r="CN2" s="239"/>
      <c r="CO2" s="237" t="str">
        <f>CONCATENATE("Week of  ",LOOKUP(CP1,$D$114:$P$114,$D$115:$P$115)," ",DAY(CP3)," ",YEAR(CP3))</f>
        <v>Week of  September 29 2014</v>
      </c>
      <c r="CP2" s="238"/>
      <c r="CQ2" s="238"/>
      <c r="CR2" s="238"/>
      <c r="CS2" s="238"/>
      <c r="CT2" s="238"/>
      <c r="CU2" s="239"/>
      <c r="CV2" s="237" t="str">
        <f>CONCATENATE("Week of  ",LOOKUP(CW1,$D$114:$P$114,$D$115:$P$115)," ",DAY(CW3)," ",YEAR(CW3))</f>
        <v>Week of  October 6 2014</v>
      </c>
      <c r="CW2" s="238"/>
      <c r="CX2" s="238"/>
      <c r="CY2" s="238"/>
      <c r="CZ2" s="238"/>
      <c r="DA2" s="238"/>
      <c r="DB2" s="239"/>
      <c r="DC2" s="237" t="str">
        <f>CONCATENATE("Week of  ",LOOKUP(DD1,$D$114:$P$114,$D$115:$P$115)," ",DAY(DD3)," ",YEAR(DD3))</f>
        <v>Week of  October 13 2014</v>
      </c>
      <c r="DD2" s="238"/>
      <c r="DE2" s="238"/>
      <c r="DF2" s="238"/>
      <c r="DG2" s="238"/>
      <c r="DH2" s="238"/>
      <c r="DI2" s="239"/>
      <c r="DJ2" s="237" t="str">
        <f>CONCATENATE("Week of  ",LOOKUP(DK1,$D$114:$P$114,$D$115:$P$115)," ",DAY(DK3)," ",YEAR(DK3))</f>
        <v>Week of  October 20 2014</v>
      </c>
      <c r="DK2" s="238"/>
      <c r="DL2" s="238"/>
      <c r="DM2" s="238"/>
      <c r="DN2" s="238"/>
      <c r="DO2" s="238"/>
      <c r="DP2" s="239"/>
      <c r="DQ2" s="237" t="str">
        <f>CONCATENATE("Week of  ",LOOKUP(DR1,$D$114:$P$114,$D$115:$P$115)," ",DAY(DR3)," ",YEAR(DR3))</f>
        <v>Week of  October 27 2014</v>
      </c>
      <c r="DR2" s="238"/>
      <c r="DS2" s="238"/>
      <c r="DT2" s="238"/>
      <c r="DU2" s="238"/>
      <c r="DV2" s="238"/>
      <c r="DW2" s="239"/>
      <c r="DX2" s="237" t="str">
        <f>CONCATENATE("Week of  ",LOOKUP(DY1,$D$114:$P$114,$D$115:$P$115)," ",DAY(DY3)," ",YEAR(DY3))</f>
        <v>Week of  November 3 2014</v>
      </c>
      <c r="DY2" s="238"/>
      <c r="DZ2" s="238"/>
      <c r="EA2" s="238"/>
      <c r="EB2" s="238"/>
      <c r="EC2" s="238"/>
      <c r="ED2" s="239"/>
      <c r="EE2" s="237" t="str">
        <f>CONCATENATE("Week of  ",LOOKUP(EF1,$D$114:$P$114,$D$115:$P$115)," ",DAY(EF3)," ",YEAR(EF3))</f>
        <v>Week of  November 10 2014</v>
      </c>
      <c r="EF2" s="238"/>
      <c r="EG2" s="238"/>
      <c r="EH2" s="238"/>
      <c r="EI2" s="238"/>
      <c r="EJ2" s="238"/>
      <c r="EK2" s="239"/>
      <c r="EL2" s="237" t="str">
        <f>CONCATENATE("Week of  ",LOOKUP(EM1,$D$114:$P$114,$D$115:$P$115)," ",DAY(EM3)," ",YEAR(EM3))</f>
        <v>Week of  November 17 2014</v>
      </c>
      <c r="EM2" s="238"/>
      <c r="EN2" s="238"/>
      <c r="EO2" s="238"/>
      <c r="EP2" s="238"/>
      <c r="EQ2" s="238"/>
      <c r="ER2" s="239"/>
      <c r="ES2" s="237" t="str">
        <f>CONCATENATE("Week of  ",LOOKUP(ET1,$D$114:$P$114,$D$115:$P$115)," ",DAY(ET3)," ",YEAR(ET3))</f>
        <v>Week of  November 24 2014</v>
      </c>
      <c r="ET2" s="238"/>
      <c r="EU2" s="238"/>
      <c r="EV2" s="238"/>
      <c r="EW2" s="238"/>
      <c r="EX2" s="238"/>
      <c r="EY2" s="239"/>
      <c r="EZ2" s="237" t="str">
        <f>CONCATENATE("Week of  ",LOOKUP(FA1,$D$114:$P$114,$D$115:$P$115)," ",DAY(FA3)," ",YEAR(FA3))</f>
        <v>Week of  December 1 2014</v>
      </c>
      <c r="FA2" s="238"/>
      <c r="FB2" s="238"/>
      <c r="FC2" s="238"/>
      <c r="FD2" s="238"/>
      <c r="FE2" s="238"/>
      <c r="FF2" s="239"/>
      <c r="FG2" s="237" t="str">
        <f>CONCATENATE("Week of  ",LOOKUP(FH1,$D$114:$P$114,$D$115:$P$115)," ",DAY(FH3)," ",YEAR(FH3))</f>
        <v>Week of  December 8 2014</v>
      </c>
      <c r="FH2" s="238"/>
      <c r="FI2" s="238"/>
      <c r="FJ2" s="238"/>
      <c r="FK2" s="238"/>
      <c r="FL2" s="238"/>
      <c r="FM2" s="239"/>
      <c r="FN2" s="237" t="str">
        <f>CONCATENATE("Week of  ",LOOKUP(FO1,$D$114:$P$114,$D$115:$P$115)," ",DAY(FO3)," ",YEAR(FO3))</f>
        <v>Week of  December 15 2014</v>
      </c>
      <c r="FO2" s="238"/>
      <c r="FP2" s="238"/>
      <c r="FQ2" s="238"/>
      <c r="FR2" s="238"/>
      <c r="FS2" s="238"/>
      <c r="FT2" s="239"/>
      <c r="FU2" s="237" t="str">
        <f>CONCATENATE("Week of  ",LOOKUP(FV1,$D$114:$P$114,$D$115:$P$115)," ",DAY(FV3)," ",YEAR(FV3))</f>
        <v>Week of  December 22 2014</v>
      </c>
      <c r="FV2" s="238"/>
      <c r="FW2" s="238"/>
      <c r="FX2" s="238"/>
      <c r="FY2" s="238"/>
      <c r="FZ2" s="238"/>
      <c r="GA2" s="239"/>
      <c r="GB2" s="237" t="str">
        <f>CONCATENATE("Week of  ",LOOKUP(GC1,$D$114:$P$114,$D$115:$P$115)," ",DAY(GC3)," ",YEAR(GC3))</f>
        <v>Week of  December 29 2014</v>
      </c>
      <c r="GC2" s="238"/>
      <c r="GD2" s="238"/>
      <c r="GE2" s="238"/>
      <c r="GF2" s="238"/>
      <c r="GG2" s="238"/>
      <c r="GH2" s="239"/>
      <c r="GI2" s="237" t="str">
        <f>CONCATENATE("Week of  ",LOOKUP(GJ1,$D$114:$P$114,$D$115:$P$115)," ",DAY(GJ3)," ",YEAR(GJ3))</f>
        <v>Week of  January 5 2015</v>
      </c>
      <c r="GJ2" s="238"/>
      <c r="GK2" s="238"/>
      <c r="GL2" s="238"/>
      <c r="GM2" s="238"/>
      <c r="GN2" s="238"/>
      <c r="GO2" s="239"/>
      <c r="GP2" s="237" t="str">
        <f>CONCATENATE("Week of  ",LOOKUP(GQ1,$D$114:$P$114,$D$115:$P$115)," ",DAY(GQ3)," ",YEAR(GQ3))</f>
        <v>Week of  January 12 2015</v>
      </c>
      <c r="GQ2" s="238"/>
      <c r="GR2" s="238"/>
      <c r="GS2" s="238"/>
      <c r="GT2" s="238"/>
      <c r="GU2" s="238"/>
      <c r="GV2" s="239"/>
      <c r="GW2" s="237" t="str">
        <f>CONCATENATE("Week of  ",LOOKUP(GX1,$D$114:$P$114,$D$115:$P$115)," ",DAY(GX3)," ",YEAR(GX3))</f>
        <v>Week of  January 19 2015</v>
      </c>
      <c r="GX2" s="238"/>
      <c r="GY2" s="238"/>
      <c r="GZ2" s="238"/>
      <c r="HA2" s="238"/>
      <c r="HB2" s="238"/>
      <c r="HC2" s="239"/>
      <c r="HD2" s="237" t="str">
        <f>CONCATENATE("Week of  ",LOOKUP(HE1,$D$114:$P$114,$D$115:$P$115)," ",DAY(HE3)," ",YEAR(HE3))</f>
        <v>Week of  January 26 2015</v>
      </c>
      <c r="HE2" s="238"/>
      <c r="HF2" s="238"/>
      <c r="HG2" s="238"/>
      <c r="HH2" s="238"/>
      <c r="HI2" s="238"/>
      <c r="HJ2" s="239"/>
      <c r="HK2" s="237" t="str">
        <f>CONCATENATE("Week of  ",LOOKUP(HL1,$D$114:$P$114,$D$115:$P$115)," ",DAY(HL3)," ",YEAR(HL3))</f>
        <v>Week of  February 2 2015</v>
      </c>
      <c r="HL2" s="238"/>
      <c r="HM2" s="238"/>
      <c r="HN2" s="238"/>
      <c r="HO2" s="238"/>
      <c r="HP2" s="238"/>
      <c r="HQ2" s="239"/>
      <c r="HR2" s="237" t="str">
        <f>CONCATENATE("Week of  ",LOOKUP(HS1,$D$114:$P$114,$D$115:$P$115)," ",DAY(HS3)," ",YEAR(HS3))</f>
        <v>Week of  February 9 2015</v>
      </c>
      <c r="HS2" s="238"/>
      <c r="HT2" s="238"/>
      <c r="HU2" s="238"/>
      <c r="HV2" s="238"/>
      <c r="HW2" s="238"/>
      <c r="HX2" s="239"/>
      <c r="HY2" s="237" t="str">
        <f>CONCATENATE("Week of  ",LOOKUP(HZ1,$D$114:$P$114,$D$115:$P$115)," ",DAY(HZ3)," ",YEAR(HZ3))</f>
        <v>Week of  February 16 2015</v>
      </c>
      <c r="HZ2" s="238"/>
      <c r="IA2" s="238"/>
      <c r="IB2" s="238"/>
      <c r="IC2" s="238"/>
      <c r="ID2" s="238"/>
      <c r="IE2" s="239"/>
      <c r="IF2" s="237" t="str">
        <f>CONCATENATE("Week of  ",LOOKUP(IG1,$D$114:$P$114,$D$115:$P$115)," ",DAY(IG3)," ",YEAR(IG3))</f>
        <v>Week of  February 23 2015</v>
      </c>
      <c r="IG2" s="238"/>
      <c r="IH2" s="238"/>
      <c r="II2" s="238"/>
      <c r="IJ2" s="238"/>
      <c r="IK2" s="238"/>
      <c r="IL2" s="239"/>
      <c r="IM2" s="237" t="str">
        <f>CONCATENATE("Week of  ",LOOKUP(IN1,$D$114:$P$114,$D$115:$P$115)," ",DAY(IN3)," ",YEAR(IN3))</f>
        <v>Week of  March 2 2015</v>
      </c>
      <c r="IN2" s="238"/>
      <c r="IO2" s="238"/>
      <c r="IP2" s="238"/>
      <c r="IQ2" s="238"/>
      <c r="IR2" s="238"/>
      <c r="IS2" s="239"/>
    </row>
    <row r="3" spans="2:253" s="7" customFormat="1" ht="13.5">
      <c r="B3"/>
      <c r="C3"/>
      <c r="D3" s="1"/>
      <c r="E3" s="9"/>
      <c r="F3" s="9"/>
      <c r="G3" s="9"/>
      <c r="H3" s="9"/>
      <c r="I3" s="11">
        <f>J3-1</f>
        <v>41826</v>
      </c>
      <c r="J3" s="12">
        <f>IF(WEEKDAY(F1)=1,F1+1,IF(WEEKDAY(F1)=7,F1-5,IF(WEEKDAY(F1)=6,F1-4,IF(WEEKDAY(F1)=5,F1-3,IF(WEEKDAY(F1)=4,F1-2,IF(WEEKDAY(F1)=3,F1-1,F1))))))</f>
        <v>41827</v>
      </c>
      <c r="K3" s="12">
        <f aca="true" t="shared" si="0" ref="K3:BV3">J3+1</f>
        <v>41828</v>
      </c>
      <c r="L3" s="12">
        <f t="shared" si="0"/>
        <v>41829</v>
      </c>
      <c r="M3" s="12">
        <f t="shared" si="0"/>
        <v>41830</v>
      </c>
      <c r="N3" s="12">
        <f t="shared" si="0"/>
        <v>41831</v>
      </c>
      <c r="O3" s="11">
        <f t="shared" si="0"/>
        <v>41832</v>
      </c>
      <c r="P3" s="11">
        <f t="shared" si="0"/>
        <v>41833</v>
      </c>
      <c r="Q3" s="12">
        <f t="shared" si="0"/>
        <v>41834</v>
      </c>
      <c r="R3" s="12">
        <f t="shared" si="0"/>
        <v>41835</v>
      </c>
      <c r="S3" s="12">
        <f t="shared" si="0"/>
        <v>41836</v>
      </c>
      <c r="T3" s="12">
        <f t="shared" si="0"/>
        <v>41837</v>
      </c>
      <c r="U3" s="12">
        <f t="shared" si="0"/>
        <v>41838</v>
      </c>
      <c r="V3" s="11">
        <f t="shared" si="0"/>
        <v>41839</v>
      </c>
      <c r="W3" s="11">
        <f t="shared" si="0"/>
        <v>41840</v>
      </c>
      <c r="X3" s="12">
        <f t="shared" si="0"/>
        <v>41841</v>
      </c>
      <c r="Y3" s="12">
        <f t="shared" si="0"/>
        <v>41842</v>
      </c>
      <c r="Z3" s="12">
        <f t="shared" si="0"/>
        <v>41843</v>
      </c>
      <c r="AA3" s="12">
        <f t="shared" si="0"/>
        <v>41844</v>
      </c>
      <c r="AB3" s="12">
        <f t="shared" si="0"/>
        <v>41845</v>
      </c>
      <c r="AC3" s="11">
        <f t="shared" si="0"/>
        <v>41846</v>
      </c>
      <c r="AD3" s="11">
        <f t="shared" si="0"/>
        <v>41847</v>
      </c>
      <c r="AE3" s="12">
        <f t="shared" si="0"/>
        <v>41848</v>
      </c>
      <c r="AF3" s="12">
        <f t="shared" si="0"/>
        <v>41849</v>
      </c>
      <c r="AG3" s="12">
        <f t="shared" si="0"/>
        <v>41850</v>
      </c>
      <c r="AH3" s="12">
        <f t="shared" si="0"/>
        <v>41851</v>
      </c>
      <c r="AI3" s="12">
        <f t="shared" si="0"/>
        <v>41852</v>
      </c>
      <c r="AJ3" s="11">
        <f t="shared" si="0"/>
        <v>41853</v>
      </c>
      <c r="AK3" s="11">
        <f t="shared" si="0"/>
        <v>41854</v>
      </c>
      <c r="AL3" s="12">
        <f t="shared" si="0"/>
        <v>41855</v>
      </c>
      <c r="AM3" s="12">
        <f t="shared" si="0"/>
        <v>41856</v>
      </c>
      <c r="AN3" s="12">
        <f t="shared" si="0"/>
        <v>41857</v>
      </c>
      <c r="AO3" s="12">
        <f t="shared" si="0"/>
        <v>41858</v>
      </c>
      <c r="AP3" s="12">
        <f t="shared" si="0"/>
        <v>41859</v>
      </c>
      <c r="AQ3" s="11">
        <f t="shared" si="0"/>
        <v>41860</v>
      </c>
      <c r="AR3" s="11">
        <f t="shared" si="0"/>
        <v>41861</v>
      </c>
      <c r="AS3" s="12">
        <f t="shared" si="0"/>
        <v>41862</v>
      </c>
      <c r="AT3" s="12">
        <f t="shared" si="0"/>
        <v>41863</v>
      </c>
      <c r="AU3" s="12">
        <f t="shared" si="0"/>
        <v>41864</v>
      </c>
      <c r="AV3" s="12">
        <f t="shared" si="0"/>
        <v>41865</v>
      </c>
      <c r="AW3" s="12">
        <f t="shared" si="0"/>
        <v>41866</v>
      </c>
      <c r="AX3" s="11">
        <f t="shared" si="0"/>
        <v>41867</v>
      </c>
      <c r="AY3" s="11">
        <f t="shared" si="0"/>
        <v>41868</v>
      </c>
      <c r="AZ3" s="12">
        <f t="shared" si="0"/>
        <v>41869</v>
      </c>
      <c r="BA3" s="12">
        <f t="shared" si="0"/>
        <v>41870</v>
      </c>
      <c r="BB3" s="12">
        <f t="shared" si="0"/>
        <v>41871</v>
      </c>
      <c r="BC3" s="12">
        <f t="shared" si="0"/>
        <v>41872</v>
      </c>
      <c r="BD3" s="12">
        <f t="shared" si="0"/>
        <v>41873</v>
      </c>
      <c r="BE3" s="11">
        <f t="shared" si="0"/>
        <v>41874</v>
      </c>
      <c r="BF3" s="11">
        <f t="shared" si="0"/>
        <v>41875</v>
      </c>
      <c r="BG3" s="12">
        <f t="shared" si="0"/>
        <v>41876</v>
      </c>
      <c r="BH3" s="12">
        <f t="shared" si="0"/>
        <v>41877</v>
      </c>
      <c r="BI3" s="12">
        <f t="shared" si="0"/>
        <v>41878</v>
      </c>
      <c r="BJ3" s="12">
        <f t="shared" si="0"/>
        <v>41879</v>
      </c>
      <c r="BK3" s="12">
        <f t="shared" si="0"/>
        <v>41880</v>
      </c>
      <c r="BL3" s="11">
        <f t="shared" si="0"/>
        <v>41881</v>
      </c>
      <c r="BM3" s="11">
        <f t="shared" si="0"/>
        <v>41882</v>
      </c>
      <c r="BN3" s="12">
        <f t="shared" si="0"/>
        <v>41883</v>
      </c>
      <c r="BO3" s="12">
        <f t="shared" si="0"/>
        <v>41884</v>
      </c>
      <c r="BP3" s="12">
        <f t="shared" si="0"/>
        <v>41885</v>
      </c>
      <c r="BQ3" s="12">
        <f t="shared" si="0"/>
        <v>41886</v>
      </c>
      <c r="BR3" s="12">
        <f t="shared" si="0"/>
        <v>41887</v>
      </c>
      <c r="BS3" s="11">
        <f t="shared" si="0"/>
        <v>41888</v>
      </c>
      <c r="BT3" s="11">
        <f t="shared" si="0"/>
        <v>41889</v>
      </c>
      <c r="BU3" s="12">
        <f t="shared" si="0"/>
        <v>41890</v>
      </c>
      <c r="BV3" s="12">
        <f t="shared" si="0"/>
        <v>41891</v>
      </c>
      <c r="BW3" s="12">
        <f aca="true" t="shared" si="1" ref="BW3:EH3">BV3+1</f>
        <v>41892</v>
      </c>
      <c r="BX3" s="12">
        <f t="shared" si="1"/>
        <v>41893</v>
      </c>
      <c r="BY3" s="12">
        <f t="shared" si="1"/>
        <v>41894</v>
      </c>
      <c r="BZ3" s="11">
        <f t="shared" si="1"/>
        <v>41895</v>
      </c>
      <c r="CA3" s="11">
        <f t="shared" si="1"/>
        <v>41896</v>
      </c>
      <c r="CB3" s="12">
        <f t="shared" si="1"/>
        <v>41897</v>
      </c>
      <c r="CC3" s="12">
        <f t="shared" si="1"/>
        <v>41898</v>
      </c>
      <c r="CD3" s="12">
        <f t="shared" si="1"/>
        <v>41899</v>
      </c>
      <c r="CE3" s="12">
        <f t="shared" si="1"/>
        <v>41900</v>
      </c>
      <c r="CF3" s="12">
        <f t="shared" si="1"/>
        <v>41901</v>
      </c>
      <c r="CG3" s="11">
        <f t="shared" si="1"/>
        <v>41902</v>
      </c>
      <c r="CH3" s="11">
        <f t="shared" si="1"/>
        <v>41903</v>
      </c>
      <c r="CI3" s="12">
        <f t="shared" si="1"/>
        <v>41904</v>
      </c>
      <c r="CJ3" s="12">
        <f t="shared" si="1"/>
        <v>41905</v>
      </c>
      <c r="CK3" s="12">
        <f t="shared" si="1"/>
        <v>41906</v>
      </c>
      <c r="CL3" s="12">
        <f t="shared" si="1"/>
        <v>41907</v>
      </c>
      <c r="CM3" s="12">
        <f t="shared" si="1"/>
        <v>41908</v>
      </c>
      <c r="CN3" s="11">
        <f t="shared" si="1"/>
        <v>41909</v>
      </c>
      <c r="CO3" s="11">
        <f t="shared" si="1"/>
        <v>41910</v>
      </c>
      <c r="CP3" s="12">
        <f t="shared" si="1"/>
        <v>41911</v>
      </c>
      <c r="CQ3" s="12">
        <f t="shared" si="1"/>
        <v>41912</v>
      </c>
      <c r="CR3" s="12">
        <f t="shared" si="1"/>
        <v>41913</v>
      </c>
      <c r="CS3" s="12">
        <f t="shared" si="1"/>
        <v>41914</v>
      </c>
      <c r="CT3" s="12">
        <f t="shared" si="1"/>
        <v>41915</v>
      </c>
      <c r="CU3" s="11">
        <f t="shared" si="1"/>
        <v>41916</v>
      </c>
      <c r="CV3" s="11">
        <f t="shared" si="1"/>
        <v>41917</v>
      </c>
      <c r="CW3" s="12">
        <f t="shared" si="1"/>
        <v>41918</v>
      </c>
      <c r="CX3" s="12">
        <f t="shared" si="1"/>
        <v>41919</v>
      </c>
      <c r="CY3" s="12">
        <f t="shared" si="1"/>
        <v>41920</v>
      </c>
      <c r="CZ3" s="12">
        <f t="shared" si="1"/>
        <v>41921</v>
      </c>
      <c r="DA3" s="12">
        <f t="shared" si="1"/>
        <v>41922</v>
      </c>
      <c r="DB3" s="11">
        <f t="shared" si="1"/>
        <v>41923</v>
      </c>
      <c r="DC3" s="11">
        <f t="shared" si="1"/>
        <v>41924</v>
      </c>
      <c r="DD3" s="12">
        <f t="shared" si="1"/>
        <v>41925</v>
      </c>
      <c r="DE3" s="12">
        <f t="shared" si="1"/>
        <v>41926</v>
      </c>
      <c r="DF3" s="12">
        <f t="shared" si="1"/>
        <v>41927</v>
      </c>
      <c r="DG3" s="12">
        <f t="shared" si="1"/>
        <v>41928</v>
      </c>
      <c r="DH3" s="12">
        <f t="shared" si="1"/>
        <v>41929</v>
      </c>
      <c r="DI3" s="11">
        <f t="shared" si="1"/>
        <v>41930</v>
      </c>
      <c r="DJ3" s="11">
        <f t="shared" si="1"/>
        <v>41931</v>
      </c>
      <c r="DK3" s="12">
        <f t="shared" si="1"/>
        <v>41932</v>
      </c>
      <c r="DL3" s="12">
        <f t="shared" si="1"/>
        <v>41933</v>
      </c>
      <c r="DM3" s="12">
        <f t="shared" si="1"/>
        <v>41934</v>
      </c>
      <c r="DN3" s="12">
        <f t="shared" si="1"/>
        <v>41935</v>
      </c>
      <c r="DO3" s="12">
        <f t="shared" si="1"/>
        <v>41936</v>
      </c>
      <c r="DP3" s="11">
        <f t="shared" si="1"/>
        <v>41937</v>
      </c>
      <c r="DQ3" s="11">
        <f t="shared" si="1"/>
        <v>41938</v>
      </c>
      <c r="DR3" s="12">
        <f t="shared" si="1"/>
        <v>41939</v>
      </c>
      <c r="DS3" s="12">
        <f t="shared" si="1"/>
        <v>41940</v>
      </c>
      <c r="DT3" s="12">
        <f t="shared" si="1"/>
        <v>41941</v>
      </c>
      <c r="DU3" s="12">
        <f t="shared" si="1"/>
        <v>41942</v>
      </c>
      <c r="DV3" s="12">
        <f t="shared" si="1"/>
        <v>41943</v>
      </c>
      <c r="DW3" s="11">
        <f t="shared" si="1"/>
        <v>41944</v>
      </c>
      <c r="DX3" s="11">
        <f t="shared" si="1"/>
        <v>41945</v>
      </c>
      <c r="DY3" s="12">
        <f t="shared" si="1"/>
        <v>41946</v>
      </c>
      <c r="DZ3" s="12">
        <f t="shared" si="1"/>
        <v>41947</v>
      </c>
      <c r="EA3" s="12">
        <f t="shared" si="1"/>
        <v>41948</v>
      </c>
      <c r="EB3" s="12">
        <f t="shared" si="1"/>
        <v>41949</v>
      </c>
      <c r="EC3" s="12">
        <f t="shared" si="1"/>
        <v>41950</v>
      </c>
      <c r="ED3" s="11">
        <f t="shared" si="1"/>
        <v>41951</v>
      </c>
      <c r="EE3" s="11">
        <f t="shared" si="1"/>
        <v>41952</v>
      </c>
      <c r="EF3" s="12">
        <f t="shared" si="1"/>
        <v>41953</v>
      </c>
      <c r="EG3" s="12">
        <f t="shared" si="1"/>
        <v>41954</v>
      </c>
      <c r="EH3" s="12">
        <f t="shared" si="1"/>
        <v>41955</v>
      </c>
      <c r="EI3" s="12">
        <f aca="true" t="shared" si="2" ref="EI3:GT3">EH3+1</f>
        <v>41956</v>
      </c>
      <c r="EJ3" s="12">
        <f t="shared" si="2"/>
        <v>41957</v>
      </c>
      <c r="EK3" s="11">
        <f t="shared" si="2"/>
        <v>41958</v>
      </c>
      <c r="EL3" s="11">
        <f t="shared" si="2"/>
        <v>41959</v>
      </c>
      <c r="EM3" s="12">
        <f t="shared" si="2"/>
        <v>41960</v>
      </c>
      <c r="EN3" s="12">
        <f t="shared" si="2"/>
        <v>41961</v>
      </c>
      <c r="EO3" s="12">
        <f t="shared" si="2"/>
        <v>41962</v>
      </c>
      <c r="EP3" s="12">
        <f t="shared" si="2"/>
        <v>41963</v>
      </c>
      <c r="EQ3" s="12">
        <f t="shared" si="2"/>
        <v>41964</v>
      </c>
      <c r="ER3" s="11">
        <f t="shared" si="2"/>
        <v>41965</v>
      </c>
      <c r="ES3" s="11">
        <f t="shared" si="2"/>
        <v>41966</v>
      </c>
      <c r="ET3" s="12">
        <f t="shared" si="2"/>
        <v>41967</v>
      </c>
      <c r="EU3" s="12">
        <f t="shared" si="2"/>
        <v>41968</v>
      </c>
      <c r="EV3" s="12">
        <f t="shared" si="2"/>
        <v>41969</v>
      </c>
      <c r="EW3" s="12">
        <f t="shared" si="2"/>
        <v>41970</v>
      </c>
      <c r="EX3" s="12">
        <f t="shared" si="2"/>
        <v>41971</v>
      </c>
      <c r="EY3" s="11">
        <f t="shared" si="2"/>
        <v>41972</v>
      </c>
      <c r="EZ3" s="11">
        <f t="shared" si="2"/>
        <v>41973</v>
      </c>
      <c r="FA3" s="12">
        <f t="shared" si="2"/>
        <v>41974</v>
      </c>
      <c r="FB3" s="12">
        <f t="shared" si="2"/>
        <v>41975</v>
      </c>
      <c r="FC3" s="12">
        <f t="shared" si="2"/>
        <v>41976</v>
      </c>
      <c r="FD3" s="12">
        <f t="shared" si="2"/>
        <v>41977</v>
      </c>
      <c r="FE3" s="12">
        <f t="shared" si="2"/>
        <v>41978</v>
      </c>
      <c r="FF3" s="11">
        <f t="shared" si="2"/>
        <v>41979</v>
      </c>
      <c r="FG3" s="11">
        <f t="shared" si="2"/>
        <v>41980</v>
      </c>
      <c r="FH3" s="12">
        <f t="shared" si="2"/>
        <v>41981</v>
      </c>
      <c r="FI3" s="12">
        <f t="shared" si="2"/>
        <v>41982</v>
      </c>
      <c r="FJ3" s="12">
        <f t="shared" si="2"/>
        <v>41983</v>
      </c>
      <c r="FK3" s="12">
        <f t="shared" si="2"/>
        <v>41984</v>
      </c>
      <c r="FL3" s="12">
        <f t="shared" si="2"/>
        <v>41985</v>
      </c>
      <c r="FM3" s="11">
        <f t="shared" si="2"/>
        <v>41986</v>
      </c>
      <c r="FN3" s="11">
        <f t="shared" si="2"/>
        <v>41987</v>
      </c>
      <c r="FO3" s="12">
        <f t="shared" si="2"/>
        <v>41988</v>
      </c>
      <c r="FP3" s="12">
        <f t="shared" si="2"/>
        <v>41989</v>
      </c>
      <c r="FQ3" s="12">
        <f t="shared" si="2"/>
        <v>41990</v>
      </c>
      <c r="FR3" s="12">
        <f t="shared" si="2"/>
        <v>41991</v>
      </c>
      <c r="FS3" s="12">
        <f t="shared" si="2"/>
        <v>41992</v>
      </c>
      <c r="FT3" s="11">
        <f t="shared" si="2"/>
        <v>41993</v>
      </c>
      <c r="FU3" s="11">
        <f t="shared" si="2"/>
        <v>41994</v>
      </c>
      <c r="FV3" s="12">
        <f t="shared" si="2"/>
        <v>41995</v>
      </c>
      <c r="FW3" s="12">
        <f t="shared" si="2"/>
        <v>41996</v>
      </c>
      <c r="FX3" s="12">
        <f t="shared" si="2"/>
        <v>41997</v>
      </c>
      <c r="FY3" s="12">
        <f t="shared" si="2"/>
        <v>41998</v>
      </c>
      <c r="FZ3" s="12">
        <f t="shared" si="2"/>
        <v>41999</v>
      </c>
      <c r="GA3" s="11">
        <f t="shared" si="2"/>
        <v>42000</v>
      </c>
      <c r="GB3" s="11">
        <f t="shared" si="2"/>
        <v>42001</v>
      </c>
      <c r="GC3" s="12">
        <f t="shared" si="2"/>
        <v>42002</v>
      </c>
      <c r="GD3" s="12">
        <f t="shared" si="2"/>
        <v>42003</v>
      </c>
      <c r="GE3" s="12">
        <f t="shared" si="2"/>
        <v>42004</v>
      </c>
      <c r="GF3" s="12">
        <f t="shared" si="2"/>
        <v>42005</v>
      </c>
      <c r="GG3" s="12">
        <f t="shared" si="2"/>
        <v>42006</v>
      </c>
      <c r="GH3" s="11">
        <f t="shared" si="2"/>
        <v>42007</v>
      </c>
      <c r="GI3" s="11">
        <f t="shared" si="2"/>
        <v>42008</v>
      </c>
      <c r="GJ3" s="12">
        <f t="shared" si="2"/>
        <v>42009</v>
      </c>
      <c r="GK3" s="12">
        <f t="shared" si="2"/>
        <v>42010</v>
      </c>
      <c r="GL3" s="12">
        <f t="shared" si="2"/>
        <v>42011</v>
      </c>
      <c r="GM3" s="12">
        <f t="shared" si="2"/>
        <v>42012</v>
      </c>
      <c r="GN3" s="12">
        <f t="shared" si="2"/>
        <v>42013</v>
      </c>
      <c r="GO3" s="11">
        <f t="shared" si="2"/>
        <v>42014</v>
      </c>
      <c r="GP3" s="11">
        <f t="shared" si="2"/>
        <v>42015</v>
      </c>
      <c r="GQ3" s="12">
        <f t="shared" si="2"/>
        <v>42016</v>
      </c>
      <c r="GR3" s="12">
        <f t="shared" si="2"/>
        <v>42017</v>
      </c>
      <c r="GS3" s="12">
        <f t="shared" si="2"/>
        <v>42018</v>
      </c>
      <c r="GT3" s="12">
        <f t="shared" si="2"/>
        <v>42019</v>
      </c>
      <c r="GU3" s="12">
        <f aca="true" t="shared" si="3" ref="GU3:IS3">GT3+1</f>
        <v>42020</v>
      </c>
      <c r="GV3" s="11">
        <f t="shared" si="3"/>
        <v>42021</v>
      </c>
      <c r="GW3" s="11">
        <f t="shared" si="3"/>
        <v>42022</v>
      </c>
      <c r="GX3" s="12">
        <f t="shared" si="3"/>
        <v>42023</v>
      </c>
      <c r="GY3" s="12">
        <f t="shared" si="3"/>
        <v>42024</v>
      </c>
      <c r="GZ3" s="12">
        <f t="shared" si="3"/>
        <v>42025</v>
      </c>
      <c r="HA3" s="12">
        <f t="shared" si="3"/>
        <v>42026</v>
      </c>
      <c r="HB3" s="12">
        <f t="shared" si="3"/>
        <v>42027</v>
      </c>
      <c r="HC3" s="11">
        <f t="shared" si="3"/>
        <v>42028</v>
      </c>
      <c r="HD3" s="11">
        <f t="shared" si="3"/>
        <v>42029</v>
      </c>
      <c r="HE3" s="12">
        <f t="shared" si="3"/>
        <v>42030</v>
      </c>
      <c r="HF3" s="12">
        <f t="shared" si="3"/>
        <v>42031</v>
      </c>
      <c r="HG3" s="12">
        <f t="shared" si="3"/>
        <v>42032</v>
      </c>
      <c r="HH3" s="12">
        <f t="shared" si="3"/>
        <v>42033</v>
      </c>
      <c r="HI3" s="12">
        <f t="shared" si="3"/>
        <v>42034</v>
      </c>
      <c r="HJ3" s="11">
        <f t="shared" si="3"/>
        <v>42035</v>
      </c>
      <c r="HK3" s="11">
        <f t="shared" si="3"/>
        <v>42036</v>
      </c>
      <c r="HL3" s="12">
        <f t="shared" si="3"/>
        <v>42037</v>
      </c>
      <c r="HM3" s="12">
        <f t="shared" si="3"/>
        <v>42038</v>
      </c>
      <c r="HN3" s="12">
        <f t="shared" si="3"/>
        <v>42039</v>
      </c>
      <c r="HO3" s="12">
        <f t="shared" si="3"/>
        <v>42040</v>
      </c>
      <c r="HP3" s="12">
        <f t="shared" si="3"/>
        <v>42041</v>
      </c>
      <c r="HQ3" s="11">
        <f t="shared" si="3"/>
        <v>42042</v>
      </c>
      <c r="HR3" s="11">
        <f t="shared" si="3"/>
        <v>42043</v>
      </c>
      <c r="HS3" s="12">
        <f t="shared" si="3"/>
        <v>42044</v>
      </c>
      <c r="HT3" s="12">
        <f t="shared" si="3"/>
        <v>42045</v>
      </c>
      <c r="HU3" s="12">
        <f t="shared" si="3"/>
        <v>42046</v>
      </c>
      <c r="HV3" s="12">
        <f t="shared" si="3"/>
        <v>42047</v>
      </c>
      <c r="HW3" s="12">
        <f t="shared" si="3"/>
        <v>42048</v>
      </c>
      <c r="HX3" s="11">
        <f t="shared" si="3"/>
        <v>42049</v>
      </c>
      <c r="HY3" s="11">
        <f t="shared" si="3"/>
        <v>42050</v>
      </c>
      <c r="HZ3" s="12">
        <f t="shared" si="3"/>
        <v>42051</v>
      </c>
      <c r="IA3" s="12">
        <f t="shared" si="3"/>
        <v>42052</v>
      </c>
      <c r="IB3" s="12">
        <f t="shared" si="3"/>
        <v>42053</v>
      </c>
      <c r="IC3" s="12">
        <f t="shared" si="3"/>
        <v>42054</v>
      </c>
      <c r="ID3" s="12">
        <f t="shared" si="3"/>
        <v>42055</v>
      </c>
      <c r="IE3" s="11">
        <f t="shared" si="3"/>
        <v>42056</v>
      </c>
      <c r="IF3" s="11">
        <f t="shared" si="3"/>
        <v>42057</v>
      </c>
      <c r="IG3" s="12">
        <f t="shared" si="3"/>
        <v>42058</v>
      </c>
      <c r="IH3" s="12">
        <f t="shared" si="3"/>
        <v>42059</v>
      </c>
      <c r="II3" s="12">
        <f t="shared" si="3"/>
        <v>42060</v>
      </c>
      <c r="IJ3" s="12">
        <f t="shared" si="3"/>
        <v>42061</v>
      </c>
      <c r="IK3" s="12">
        <f t="shared" si="3"/>
        <v>42062</v>
      </c>
      <c r="IL3" s="11">
        <f t="shared" si="3"/>
        <v>42063</v>
      </c>
      <c r="IM3" s="11">
        <f t="shared" si="3"/>
        <v>42064</v>
      </c>
      <c r="IN3" s="12">
        <f t="shared" si="3"/>
        <v>42065</v>
      </c>
      <c r="IO3" s="12">
        <f t="shared" si="3"/>
        <v>42066</v>
      </c>
      <c r="IP3" s="12">
        <f t="shared" si="3"/>
        <v>42067</v>
      </c>
      <c r="IQ3" s="12">
        <f t="shared" si="3"/>
        <v>42068</v>
      </c>
      <c r="IR3" s="12">
        <f t="shared" si="3"/>
        <v>42069</v>
      </c>
      <c r="IS3" s="11">
        <f t="shared" si="3"/>
        <v>42070</v>
      </c>
    </row>
    <row r="4" spans="2:253" s="7" customFormat="1" ht="13.5">
      <c r="B4" s="13" t="s">
        <v>18</v>
      </c>
      <c r="C4" s="13" t="s">
        <v>19</v>
      </c>
      <c r="D4" s="13" t="s">
        <v>20</v>
      </c>
      <c r="E4" s="14" t="s">
        <v>21</v>
      </c>
      <c r="F4" s="14" t="s">
        <v>22</v>
      </c>
      <c r="G4" s="14" t="s">
        <v>23</v>
      </c>
      <c r="H4" s="15" t="s">
        <v>24</v>
      </c>
      <c r="I4" s="16">
        <f>J4-1</f>
        <v>41826</v>
      </c>
      <c r="J4" s="17">
        <f>J3</f>
        <v>41827</v>
      </c>
      <c r="K4" s="17">
        <f aca="true" t="shared" si="4" ref="K4:P4">J4+1</f>
        <v>41828</v>
      </c>
      <c r="L4" s="17">
        <f t="shared" si="4"/>
        <v>41829</v>
      </c>
      <c r="M4" s="17">
        <f t="shared" si="4"/>
        <v>41830</v>
      </c>
      <c r="N4" s="17">
        <f t="shared" si="4"/>
        <v>41831</v>
      </c>
      <c r="O4" s="16">
        <f t="shared" si="4"/>
        <v>41832</v>
      </c>
      <c r="P4" s="16">
        <f t="shared" si="4"/>
        <v>41833</v>
      </c>
      <c r="Q4" s="17">
        <f aca="true" t="shared" si="5" ref="Q4:CB4">Q3</f>
        <v>41834</v>
      </c>
      <c r="R4" s="17">
        <f t="shared" si="5"/>
        <v>41835</v>
      </c>
      <c r="S4" s="17">
        <f t="shared" si="5"/>
        <v>41836</v>
      </c>
      <c r="T4" s="17">
        <f t="shared" si="5"/>
        <v>41837</v>
      </c>
      <c r="U4" s="17">
        <f t="shared" si="5"/>
        <v>41838</v>
      </c>
      <c r="V4" s="16">
        <f t="shared" si="5"/>
        <v>41839</v>
      </c>
      <c r="W4" s="16">
        <f t="shared" si="5"/>
        <v>41840</v>
      </c>
      <c r="X4" s="17">
        <f t="shared" si="5"/>
        <v>41841</v>
      </c>
      <c r="Y4" s="17">
        <f t="shared" si="5"/>
        <v>41842</v>
      </c>
      <c r="Z4" s="17">
        <f t="shared" si="5"/>
        <v>41843</v>
      </c>
      <c r="AA4" s="17">
        <f t="shared" si="5"/>
        <v>41844</v>
      </c>
      <c r="AB4" s="17">
        <f t="shared" si="5"/>
        <v>41845</v>
      </c>
      <c r="AC4" s="16">
        <f t="shared" si="5"/>
        <v>41846</v>
      </c>
      <c r="AD4" s="16">
        <f t="shared" si="5"/>
        <v>41847</v>
      </c>
      <c r="AE4" s="17">
        <f t="shared" si="5"/>
        <v>41848</v>
      </c>
      <c r="AF4" s="17">
        <f t="shared" si="5"/>
        <v>41849</v>
      </c>
      <c r="AG4" s="17">
        <f t="shared" si="5"/>
        <v>41850</v>
      </c>
      <c r="AH4" s="17">
        <f t="shared" si="5"/>
        <v>41851</v>
      </c>
      <c r="AI4" s="17">
        <f t="shared" si="5"/>
        <v>41852</v>
      </c>
      <c r="AJ4" s="16">
        <f t="shared" si="5"/>
        <v>41853</v>
      </c>
      <c r="AK4" s="16">
        <f t="shared" si="5"/>
        <v>41854</v>
      </c>
      <c r="AL4" s="17">
        <f t="shared" si="5"/>
        <v>41855</v>
      </c>
      <c r="AM4" s="17">
        <f t="shared" si="5"/>
        <v>41856</v>
      </c>
      <c r="AN4" s="17">
        <f t="shared" si="5"/>
        <v>41857</v>
      </c>
      <c r="AO4" s="17">
        <f t="shared" si="5"/>
        <v>41858</v>
      </c>
      <c r="AP4" s="17">
        <f t="shared" si="5"/>
        <v>41859</v>
      </c>
      <c r="AQ4" s="16">
        <f t="shared" si="5"/>
        <v>41860</v>
      </c>
      <c r="AR4" s="16">
        <f t="shared" si="5"/>
        <v>41861</v>
      </c>
      <c r="AS4" s="17">
        <f t="shared" si="5"/>
        <v>41862</v>
      </c>
      <c r="AT4" s="17">
        <f t="shared" si="5"/>
        <v>41863</v>
      </c>
      <c r="AU4" s="17">
        <f t="shared" si="5"/>
        <v>41864</v>
      </c>
      <c r="AV4" s="17">
        <f t="shared" si="5"/>
        <v>41865</v>
      </c>
      <c r="AW4" s="17">
        <f t="shared" si="5"/>
        <v>41866</v>
      </c>
      <c r="AX4" s="16">
        <f t="shared" si="5"/>
        <v>41867</v>
      </c>
      <c r="AY4" s="16">
        <f t="shared" si="5"/>
        <v>41868</v>
      </c>
      <c r="AZ4" s="17">
        <f t="shared" si="5"/>
        <v>41869</v>
      </c>
      <c r="BA4" s="17">
        <f t="shared" si="5"/>
        <v>41870</v>
      </c>
      <c r="BB4" s="17">
        <f t="shared" si="5"/>
        <v>41871</v>
      </c>
      <c r="BC4" s="17">
        <f t="shared" si="5"/>
        <v>41872</v>
      </c>
      <c r="BD4" s="17">
        <f t="shared" si="5"/>
        <v>41873</v>
      </c>
      <c r="BE4" s="16">
        <f t="shared" si="5"/>
        <v>41874</v>
      </c>
      <c r="BF4" s="16">
        <f t="shared" si="5"/>
        <v>41875</v>
      </c>
      <c r="BG4" s="17">
        <f t="shared" si="5"/>
        <v>41876</v>
      </c>
      <c r="BH4" s="17">
        <f t="shared" si="5"/>
        <v>41877</v>
      </c>
      <c r="BI4" s="17">
        <f t="shared" si="5"/>
        <v>41878</v>
      </c>
      <c r="BJ4" s="17">
        <f t="shared" si="5"/>
        <v>41879</v>
      </c>
      <c r="BK4" s="17">
        <f t="shared" si="5"/>
        <v>41880</v>
      </c>
      <c r="BL4" s="16">
        <f t="shared" si="5"/>
        <v>41881</v>
      </c>
      <c r="BM4" s="16">
        <f t="shared" si="5"/>
        <v>41882</v>
      </c>
      <c r="BN4" s="17">
        <f t="shared" si="5"/>
        <v>41883</v>
      </c>
      <c r="BO4" s="17">
        <f t="shared" si="5"/>
        <v>41884</v>
      </c>
      <c r="BP4" s="17">
        <f t="shared" si="5"/>
        <v>41885</v>
      </c>
      <c r="BQ4" s="17">
        <f t="shared" si="5"/>
        <v>41886</v>
      </c>
      <c r="BR4" s="17">
        <f t="shared" si="5"/>
        <v>41887</v>
      </c>
      <c r="BS4" s="16">
        <f t="shared" si="5"/>
        <v>41888</v>
      </c>
      <c r="BT4" s="16">
        <f t="shared" si="5"/>
        <v>41889</v>
      </c>
      <c r="BU4" s="17">
        <f t="shared" si="5"/>
        <v>41890</v>
      </c>
      <c r="BV4" s="17">
        <f t="shared" si="5"/>
        <v>41891</v>
      </c>
      <c r="BW4" s="17">
        <f t="shared" si="5"/>
        <v>41892</v>
      </c>
      <c r="BX4" s="17">
        <f t="shared" si="5"/>
        <v>41893</v>
      </c>
      <c r="BY4" s="17">
        <f t="shared" si="5"/>
        <v>41894</v>
      </c>
      <c r="BZ4" s="16">
        <f t="shared" si="5"/>
        <v>41895</v>
      </c>
      <c r="CA4" s="16">
        <f t="shared" si="5"/>
        <v>41896</v>
      </c>
      <c r="CB4" s="17">
        <f t="shared" si="5"/>
        <v>41897</v>
      </c>
      <c r="CC4" s="17">
        <f aca="true" t="shared" si="6" ref="CC4:EN4">CC3</f>
        <v>41898</v>
      </c>
      <c r="CD4" s="17">
        <f t="shared" si="6"/>
        <v>41899</v>
      </c>
      <c r="CE4" s="17">
        <f t="shared" si="6"/>
        <v>41900</v>
      </c>
      <c r="CF4" s="17">
        <f t="shared" si="6"/>
        <v>41901</v>
      </c>
      <c r="CG4" s="16">
        <f t="shared" si="6"/>
        <v>41902</v>
      </c>
      <c r="CH4" s="16">
        <f t="shared" si="6"/>
        <v>41903</v>
      </c>
      <c r="CI4" s="17">
        <f t="shared" si="6"/>
        <v>41904</v>
      </c>
      <c r="CJ4" s="17">
        <f t="shared" si="6"/>
        <v>41905</v>
      </c>
      <c r="CK4" s="17">
        <f t="shared" si="6"/>
        <v>41906</v>
      </c>
      <c r="CL4" s="17">
        <f t="shared" si="6"/>
        <v>41907</v>
      </c>
      <c r="CM4" s="17">
        <f t="shared" si="6"/>
        <v>41908</v>
      </c>
      <c r="CN4" s="16">
        <f t="shared" si="6"/>
        <v>41909</v>
      </c>
      <c r="CO4" s="16">
        <f t="shared" si="6"/>
        <v>41910</v>
      </c>
      <c r="CP4" s="17">
        <f t="shared" si="6"/>
        <v>41911</v>
      </c>
      <c r="CQ4" s="17">
        <f t="shared" si="6"/>
        <v>41912</v>
      </c>
      <c r="CR4" s="17">
        <f t="shared" si="6"/>
        <v>41913</v>
      </c>
      <c r="CS4" s="17">
        <f t="shared" si="6"/>
        <v>41914</v>
      </c>
      <c r="CT4" s="17">
        <f t="shared" si="6"/>
        <v>41915</v>
      </c>
      <c r="CU4" s="16">
        <f t="shared" si="6"/>
        <v>41916</v>
      </c>
      <c r="CV4" s="16">
        <f t="shared" si="6"/>
        <v>41917</v>
      </c>
      <c r="CW4" s="17">
        <f t="shared" si="6"/>
        <v>41918</v>
      </c>
      <c r="CX4" s="17">
        <f t="shared" si="6"/>
        <v>41919</v>
      </c>
      <c r="CY4" s="17">
        <f t="shared" si="6"/>
        <v>41920</v>
      </c>
      <c r="CZ4" s="17">
        <f t="shared" si="6"/>
        <v>41921</v>
      </c>
      <c r="DA4" s="17">
        <f t="shared" si="6"/>
        <v>41922</v>
      </c>
      <c r="DB4" s="16">
        <f t="shared" si="6"/>
        <v>41923</v>
      </c>
      <c r="DC4" s="16">
        <f t="shared" si="6"/>
        <v>41924</v>
      </c>
      <c r="DD4" s="17">
        <f t="shared" si="6"/>
        <v>41925</v>
      </c>
      <c r="DE4" s="17">
        <f t="shared" si="6"/>
        <v>41926</v>
      </c>
      <c r="DF4" s="17">
        <f t="shared" si="6"/>
        <v>41927</v>
      </c>
      <c r="DG4" s="17">
        <f t="shared" si="6"/>
        <v>41928</v>
      </c>
      <c r="DH4" s="17">
        <f t="shared" si="6"/>
        <v>41929</v>
      </c>
      <c r="DI4" s="16">
        <f t="shared" si="6"/>
        <v>41930</v>
      </c>
      <c r="DJ4" s="16">
        <f t="shared" si="6"/>
        <v>41931</v>
      </c>
      <c r="DK4" s="17">
        <f t="shared" si="6"/>
        <v>41932</v>
      </c>
      <c r="DL4" s="17">
        <f t="shared" si="6"/>
        <v>41933</v>
      </c>
      <c r="DM4" s="17">
        <f t="shared" si="6"/>
        <v>41934</v>
      </c>
      <c r="DN4" s="17">
        <f t="shared" si="6"/>
        <v>41935</v>
      </c>
      <c r="DO4" s="17">
        <f t="shared" si="6"/>
        <v>41936</v>
      </c>
      <c r="DP4" s="16">
        <f t="shared" si="6"/>
        <v>41937</v>
      </c>
      <c r="DQ4" s="16">
        <f t="shared" si="6"/>
        <v>41938</v>
      </c>
      <c r="DR4" s="17">
        <f t="shared" si="6"/>
        <v>41939</v>
      </c>
      <c r="DS4" s="17">
        <f t="shared" si="6"/>
        <v>41940</v>
      </c>
      <c r="DT4" s="17">
        <f t="shared" si="6"/>
        <v>41941</v>
      </c>
      <c r="DU4" s="17">
        <f t="shared" si="6"/>
        <v>41942</v>
      </c>
      <c r="DV4" s="17">
        <f t="shared" si="6"/>
        <v>41943</v>
      </c>
      <c r="DW4" s="16">
        <f t="shared" si="6"/>
        <v>41944</v>
      </c>
      <c r="DX4" s="16">
        <f t="shared" si="6"/>
        <v>41945</v>
      </c>
      <c r="DY4" s="17">
        <f t="shared" si="6"/>
        <v>41946</v>
      </c>
      <c r="DZ4" s="17">
        <f t="shared" si="6"/>
        <v>41947</v>
      </c>
      <c r="EA4" s="17">
        <f t="shared" si="6"/>
        <v>41948</v>
      </c>
      <c r="EB4" s="17">
        <f t="shared" si="6"/>
        <v>41949</v>
      </c>
      <c r="EC4" s="17">
        <f t="shared" si="6"/>
        <v>41950</v>
      </c>
      <c r="ED4" s="16">
        <f t="shared" si="6"/>
        <v>41951</v>
      </c>
      <c r="EE4" s="16">
        <f t="shared" si="6"/>
        <v>41952</v>
      </c>
      <c r="EF4" s="17">
        <f t="shared" si="6"/>
        <v>41953</v>
      </c>
      <c r="EG4" s="17">
        <f t="shared" si="6"/>
        <v>41954</v>
      </c>
      <c r="EH4" s="17">
        <f t="shared" si="6"/>
        <v>41955</v>
      </c>
      <c r="EI4" s="17">
        <f t="shared" si="6"/>
        <v>41956</v>
      </c>
      <c r="EJ4" s="17">
        <f t="shared" si="6"/>
        <v>41957</v>
      </c>
      <c r="EK4" s="16">
        <f t="shared" si="6"/>
        <v>41958</v>
      </c>
      <c r="EL4" s="16">
        <f t="shared" si="6"/>
        <v>41959</v>
      </c>
      <c r="EM4" s="17">
        <f t="shared" si="6"/>
        <v>41960</v>
      </c>
      <c r="EN4" s="17">
        <f t="shared" si="6"/>
        <v>41961</v>
      </c>
      <c r="EO4" s="17">
        <f aca="true" t="shared" si="7" ref="EO4:GZ4">EO3</f>
        <v>41962</v>
      </c>
      <c r="EP4" s="17">
        <f t="shared" si="7"/>
        <v>41963</v>
      </c>
      <c r="EQ4" s="17">
        <f t="shared" si="7"/>
        <v>41964</v>
      </c>
      <c r="ER4" s="16">
        <f t="shared" si="7"/>
        <v>41965</v>
      </c>
      <c r="ES4" s="16">
        <f t="shared" si="7"/>
        <v>41966</v>
      </c>
      <c r="ET4" s="17">
        <f t="shared" si="7"/>
        <v>41967</v>
      </c>
      <c r="EU4" s="17">
        <f t="shared" si="7"/>
        <v>41968</v>
      </c>
      <c r="EV4" s="17">
        <f t="shared" si="7"/>
        <v>41969</v>
      </c>
      <c r="EW4" s="17">
        <f t="shared" si="7"/>
        <v>41970</v>
      </c>
      <c r="EX4" s="17">
        <f t="shared" si="7"/>
        <v>41971</v>
      </c>
      <c r="EY4" s="16">
        <f t="shared" si="7"/>
        <v>41972</v>
      </c>
      <c r="EZ4" s="16">
        <f t="shared" si="7"/>
        <v>41973</v>
      </c>
      <c r="FA4" s="17">
        <f t="shared" si="7"/>
        <v>41974</v>
      </c>
      <c r="FB4" s="17">
        <f t="shared" si="7"/>
        <v>41975</v>
      </c>
      <c r="FC4" s="17">
        <f t="shared" si="7"/>
        <v>41976</v>
      </c>
      <c r="FD4" s="17">
        <f t="shared" si="7"/>
        <v>41977</v>
      </c>
      <c r="FE4" s="17">
        <f t="shared" si="7"/>
        <v>41978</v>
      </c>
      <c r="FF4" s="16">
        <f t="shared" si="7"/>
        <v>41979</v>
      </c>
      <c r="FG4" s="16">
        <f t="shared" si="7"/>
        <v>41980</v>
      </c>
      <c r="FH4" s="17">
        <f t="shared" si="7"/>
        <v>41981</v>
      </c>
      <c r="FI4" s="17">
        <f t="shared" si="7"/>
        <v>41982</v>
      </c>
      <c r="FJ4" s="17">
        <f t="shared" si="7"/>
        <v>41983</v>
      </c>
      <c r="FK4" s="17">
        <f t="shared" si="7"/>
        <v>41984</v>
      </c>
      <c r="FL4" s="17">
        <f t="shared" si="7"/>
        <v>41985</v>
      </c>
      <c r="FM4" s="16">
        <f t="shared" si="7"/>
        <v>41986</v>
      </c>
      <c r="FN4" s="16">
        <f t="shared" si="7"/>
        <v>41987</v>
      </c>
      <c r="FO4" s="17">
        <f t="shared" si="7"/>
        <v>41988</v>
      </c>
      <c r="FP4" s="17">
        <f t="shared" si="7"/>
        <v>41989</v>
      </c>
      <c r="FQ4" s="17">
        <f t="shared" si="7"/>
        <v>41990</v>
      </c>
      <c r="FR4" s="17">
        <f t="shared" si="7"/>
        <v>41991</v>
      </c>
      <c r="FS4" s="17">
        <f t="shared" si="7"/>
        <v>41992</v>
      </c>
      <c r="FT4" s="16">
        <f t="shared" si="7"/>
        <v>41993</v>
      </c>
      <c r="FU4" s="16">
        <f t="shared" si="7"/>
        <v>41994</v>
      </c>
      <c r="FV4" s="17">
        <f t="shared" si="7"/>
        <v>41995</v>
      </c>
      <c r="FW4" s="17">
        <f t="shared" si="7"/>
        <v>41996</v>
      </c>
      <c r="FX4" s="17">
        <f t="shared" si="7"/>
        <v>41997</v>
      </c>
      <c r="FY4" s="17">
        <f t="shared" si="7"/>
        <v>41998</v>
      </c>
      <c r="FZ4" s="17">
        <f t="shared" si="7"/>
        <v>41999</v>
      </c>
      <c r="GA4" s="16">
        <f t="shared" si="7"/>
        <v>42000</v>
      </c>
      <c r="GB4" s="16">
        <f t="shared" si="7"/>
        <v>42001</v>
      </c>
      <c r="GC4" s="17">
        <f t="shared" si="7"/>
        <v>42002</v>
      </c>
      <c r="GD4" s="17">
        <f t="shared" si="7"/>
        <v>42003</v>
      </c>
      <c r="GE4" s="17">
        <f t="shared" si="7"/>
        <v>42004</v>
      </c>
      <c r="GF4" s="17">
        <f t="shared" si="7"/>
        <v>42005</v>
      </c>
      <c r="GG4" s="17">
        <f t="shared" si="7"/>
        <v>42006</v>
      </c>
      <c r="GH4" s="16">
        <f t="shared" si="7"/>
        <v>42007</v>
      </c>
      <c r="GI4" s="16">
        <f t="shared" si="7"/>
        <v>42008</v>
      </c>
      <c r="GJ4" s="17">
        <f t="shared" si="7"/>
        <v>42009</v>
      </c>
      <c r="GK4" s="17">
        <f t="shared" si="7"/>
        <v>42010</v>
      </c>
      <c r="GL4" s="17">
        <f t="shared" si="7"/>
        <v>42011</v>
      </c>
      <c r="GM4" s="17">
        <f t="shared" si="7"/>
        <v>42012</v>
      </c>
      <c r="GN4" s="17">
        <f t="shared" si="7"/>
        <v>42013</v>
      </c>
      <c r="GO4" s="16">
        <f t="shared" si="7"/>
        <v>42014</v>
      </c>
      <c r="GP4" s="16">
        <f t="shared" si="7"/>
        <v>42015</v>
      </c>
      <c r="GQ4" s="17">
        <f t="shared" si="7"/>
        <v>42016</v>
      </c>
      <c r="GR4" s="17">
        <f t="shared" si="7"/>
        <v>42017</v>
      </c>
      <c r="GS4" s="17">
        <f t="shared" si="7"/>
        <v>42018</v>
      </c>
      <c r="GT4" s="17">
        <f t="shared" si="7"/>
        <v>42019</v>
      </c>
      <c r="GU4" s="17">
        <f t="shared" si="7"/>
        <v>42020</v>
      </c>
      <c r="GV4" s="16">
        <f t="shared" si="7"/>
        <v>42021</v>
      </c>
      <c r="GW4" s="16">
        <f t="shared" si="7"/>
        <v>42022</v>
      </c>
      <c r="GX4" s="17">
        <f t="shared" si="7"/>
        <v>42023</v>
      </c>
      <c r="GY4" s="17">
        <f t="shared" si="7"/>
        <v>42024</v>
      </c>
      <c r="GZ4" s="17">
        <f t="shared" si="7"/>
        <v>42025</v>
      </c>
      <c r="HA4" s="17">
        <f aca="true" t="shared" si="8" ref="HA4:IS4">HA3</f>
        <v>42026</v>
      </c>
      <c r="HB4" s="17">
        <f t="shared" si="8"/>
        <v>42027</v>
      </c>
      <c r="HC4" s="16">
        <f t="shared" si="8"/>
        <v>42028</v>
      </c>
      <c r="HD4" s="16">
        <f t="shared" si="8"/>
        <v>42029</v>
      </c>
      <c r="HE4" s="17">
        <f t="shared" si="8"/>
        <v>42030</v>
      </c>
      <c r="HF4" s="17">
        <f t="shared" si="8"/>
        <v>42031</v>
      </c>
      <c r="HG4" s="17">
        <f t="shared" si="8"/>
        <v>42032</v>
      </c>
      <c r="HH4" s="17">
        <f t="shared" si="8"/>
        <v>42033</v>
      </c>
      <c r="HI4" s="17">
        <f t="shared" si="8"/>
        <v>42034</v>
      </c>
      <c r="HJ4" s="16">
        <f t="shared" si="8"/>
        <v>42035</v>
      </c>
      <c r="HK4" s="16">
        <f t="shared" si="8"/>
        <v>42036</v>
      </c>
      <c r="HL4" s="17">
        <f t="shared" si="8"/>
        <v>42037</v>
      </c>
      <c r="HM4" s="17">
        <f t="shared" si="8"/>
        <v>42038</v>
      </c>
      <c r="HN4" s="17">
        <f t="shared" si="8"/>
        <v>42039</v>
      </c>
      <c r="HO4" s="17">
        <f t="shared" si="8"/>
        <v>42040</v>
      </c>
      <c r="HP4" s="17">
        <f t="shared" si="8"/>
        <v>42041</v>
      </c>
      <c r="HQ4" s="16">
        <f t="shared" si="8"/>
        <v>42042</v>
      </c>
      <c r="HR4" s="16">
        <f t="shared" si="8"/>
        <v>42043</v>
      </c>
      <c r="HS4" s="17">
        <f t="shared" si="8"/>
        <v>42044</v>
      </c>
      <c r="HT4" s="17">
        <f t="shared" si="8"/>
        <v>42045</v>
      </c>
      <c r="HU4" s="17">
        <f t="shared" si="8"/>
        <v>42046</v>
      </c>
      <c r="HV4" s="17">
        <f t="shared" si="8"/>
        <v>42047</v>
      </c>
      <c r="HW4" s="17">
        <f t="shared" si="8"/>
        <v>42048</v>
      </c>
      <c r="HX4" s="16">
        <f t="shared" si="8"/>
        <v>42049</v>
      </c>
      <c r="HY4" s="16">
        <f t="shared" si="8"/>
        <v>42050</v>
      </c>
      <c r="HZ4" s="17">
        <f t="shared" si="8"/>
        <v>42051</v>
      </c>
      <c r="IA4" s="17">
        <f t="shared" si="8"/>
        <v>42052</v>
      </c>
      <c r="IB4" s="17">
        <f t="shared" si="8"/>
        <v>42053</v>
      </c>
      <c r="IC4" s="17">
        <f t="shared" si="8"/>
        <v>42054</v>
      </c>
      <c r="ID4" s="17">
        <f t="shared" si="8"/>
        <v>42055</v>
      </c>
      <c r="IE4" s="16">
        <f t="shared" si="8"/>
        <v>42056</v>
      </c>
      <c r="IF4" s="16">
        <f t="shared" si="8"/>
        <v>42057</v>
      </c>
      <c r="IG4" s="17">
        <f t="shared" si="8"/>
        <v>42058</v>
      </c>
      <c r="IH4" s="17">
        <f t="shared" si="8"/>
        <v>42059</v>
      </c>
      <c r="II4" s="17">
        <f t="shared" si="8"/>
        <v>42060</v>
      </c>
      <c r="IJ4" s="17">
        <f t="shared" si="8"/>
        <v>42061</v>
      </c>
      <c r="IK4" s="17">
        <f t="shared" si="8"/>
        <v>42062</v>
      </c>
      <c r="IL4" s="16">
        <f t="shared" si="8"/>
        <v>42063</v>
      </c>
      <c r="IM4" s="16">
        <f t="shared" si="8"/>
        <v>42064</v>
      </c>
      <c r="IN4" s="17">
        <f t="shared" si="8"/>
        <v>42065</v>
      </c>
      <c r="IO4" s="17">
        <f t="shared" si="8"/>
        <v>42066</v>
      </c>
      <c r="IP4" s="17">
        <f t="shared" si="8"/>
        <v>42067</v>
      </c>
      <c r="IQ4" s="17">
        <f t="shared" si="8"/>
        <v>42068</v>
      </c>
      <c r="IR4" s="17">
        <f t="shared" si="8"/>
        <v>42069</v>
      </c>
      <c r="IS4" s="16">
        <f t="shared" si="8"/>
        <v>42070</v>
      </c>
    </row>
    <row r="5" spans="1:253" s="7" customFormat="1" ht="24.75" customHeight="1">
      <c r="A5"/>
      <c r="B5" s="18" t="s">
        <v>0</v>
      </c>
      <c r="C5" s="19" t="s">
        <v>1</v>
      </c>
      <c r="D5" s="19" t="s">
        <v>2</v>
      </c>
      <c r="E5" s="19" t="s">
        <v>3</v>
      </c>
      <c r="F5" s="20"/>
      <c r="G5" s="20"/>
      <c r="H5" s="21">
        <f aca="true" t="shared" si="9" ref="H5:H15">G5-F5</f>
        <v>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7" customFormat="1" ht="24.75" customHeight="1">
      <c r="A6" s="23">
        <v>1</v>
      </c>
      <c r="B6" s="24">
        <v>41802</v>
      </c>
      <c r="C6" s="25">
        <v>0.7083333333333334</v>
      </c>
      <c r="D6" s="26" t="s">
        <v>359</v>
      </c>
      <c r="E6" s="26" t="s">
        <v>405</v>
      </c>
      <c r="F6" s="27">
        <f aca="true" t="shared" si="10" ref="F6:F11">DATE(YEAR(B6),MONTH(B6),DAY(B6))</f>
        <v>41802</v>
      </c>
      <c r="G6" s="20"/>
      <c r="H6" s="21">
        <f t="shared" si="9"/>
        <v>-41802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7" customFormat="1" ht="24.75" customHeight="1">
      <c r="A7" s="23">
        <v>2</v>
      </c>
      <c r="B7" s="24">
        <v>41803</v>
      </c>
      <c r="C7" s="25">
        <v>0.5416666666666666</v>
      </c>
      <c r="D7" s="26" t="s">
        <v>407</v>
      </c>
      <c r="E7" s="26" t="s">
        <v>409</v>
      </c>
      <c r="F7" s="27">
        <f t="shared" si="10"/>
        <v>41803</v>
      </c>
      <c r="G7" s="20"/>
      <c r="H7" s="21">
        <f t="shared" si="9"/>
        <v>-41803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7" customFormat="1" ht="24.75" customHeight="1">
      <c r="A8" s="23">
        <v>16</v>
      </c>
      <c r="B8" s="24">
        <v>41807</v>
      </c>
      <c r="C8" s="25">
        <v>0.6666666666666666</v>
      </c>
      <c r="D8" s="26" t="s">
        <v>411</v>
      </c>
      <c r="E8" s="26" t="s">
        <v>413</v>
      </c>
      <c r="F8" s="27">
        <f t="shared" si="10"/>
        <v>41807</v>
      </c>
      <c r="G8" s="20"/>
      <c r="H8" s="21">
        <f t="shared" si="9"/>
        <v>-41807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7" customFormat="1" ht="24.75" customHeight="1">
      <c r="A9" s="23">
        <v>20</v>
      </c>
      <c r="B9" s="24">
        <v>41808</v>
      </c>
      <c r="C9" s="25">
        <v>0.7916666666666666</v>
      </c>
      <c r="D9" s="26" t="s">
        <v>415</v>
      </c>
      <c r="E9" s="26" t="s">
        <v>417</v>
      </c>
      <c r="F9" s="27">
        <f t="shared" si="10"/>
        <v>41808</v>
      </c>
      <c r="G9" s="20"/>
      <c r="H9" s="28">
        <f t="shared" si="9"/>
        <v>-41808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7" customFormat="1" ht="24.75" customHeight="1">
      <c r="A10" s="23">
        <v>35</v>
      </c>
      <c r="B10" s="24">
        <v>41813</v>
      </c>
      <c r="C10" s="25">
        <v>0.7083333333333334</v>
      </c>
      <c r="D10" s="26" t="s">
        <v>419</v>
      </c>
      <c r="E10" s="26" t="s">
        <v>421</v>
      </c>
      <c r="F10" s="27">
        <f t="shared" si="10"/>
        <v>41813</v>
      </c>
      <c r="G10" s="20"/>
      <c r="H10" s="21">
        <f t="shared" si="9"/>
        <v>-41813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7" customFormat="1" ht="24.75" customHeight="1">
      <c r="A11" s="23">
        <v>36</v>
      </c>
      <c r="B11" s="24">
        <v>41813</v>
      </c>
      <c r="C11" s="25">
        <v>0.7083333333333334</v>
      </c>
      <c r="D11" s="26" t="s">
        <v>423</v>
      </c>
      <c r="E11" s="26" t="s">
        <v>425</v>
      </c>
      <c r="F11" s="27">
        <f t="shared" si="10"/>
        <v>41813</v>
      </c>
      <c r="G11" s="20"/>
      <c r="H11" s="21">
        <f t="shared" si="9"/>
        <v>-41813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2:253" s="7" customFormat="1" ht="24.75" customHeight="1">
      <c r="B12" s="10"/>
      <c r="C12" s="10"/>
      <c r="D12" s="29"/>
      <c r="E12" s="29"/>
      <c r="F12" s="27"/>
      <c r="G12" s="20"/>
      <c r="H12" s="21">
        <f t="shared" si="9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7" customFormat="1" ht="24.75" customHeight="1">
      <c r="A13" s="23">
        <v>3</v>
      </c>
      <c r="B13" s="24">
        <v>41803</v>
      </c>
      <c r="C13" s="25">
        <v>0.6666666666666666</v>
      </c>
      <c r="D13" s="26" t="s">
        <v>469</v>
      </c>
      <c r="E13" s="26" t="s">
        <v>481</v>
      </c>
      <c r="F13" s="27">
        <f aca="true" t="shared" si="11" ref="F13:F18">DATE(YEAR(B13),MONTH(B13),DAY(B13))</f>
        <v>41803</v>
      </c>
      <c r="G13" s="20"/>
      <c r="H13" s="21">
        <f t="shared" si="9"/>
        <v>-41803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7" customFormat="1" ht="24.75" customHeight="1">
      <c r="A14" s="23">
        <v>4</v>
      </c>
      <c r="B14" s="24">
        <v>41803</v>
      </c>
      <c r="C14" s="25">
        <v>0.7916666666666666</v>
      </c>
      <c r="D14" s="26" t="s">
        <v>471</v>
      </c>
      <c r="E14" s="26" t="s">
        <v>483</v>
      </c>
      <c r="F14" s="27">
        <f t="shared" si="11"/>
        <v>41803</v>
      </c>
      <c r="G14" s="20"/>
      <c r="H14" s="21">
        <f t="shared" si="9"/>
        <v>-41803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7" customFormat="1" ht="24.75" customHeight="1">
      <c r="A15" s="23">
        <v>18</v>
      </c>
      <c r="B15" s="24">
        <v>41808</v>
      </c>
      <c r="C15" s="25">
        <v>0.5416666666666666</v>
      </c>
      <c r="D15" s="26" t="s">
        <v>473</v>
      </c>
      <c r="E15" s="26" t="s">
        <v>485</v>
      </c>
      <c r="F15" s="27">
        <f t="shared" si="11"/>
        <v>41808</v>
      </c>
      <c r="G15" s="20"/>
      <c r="H15" s="21">
        <f t="shared" si="9"/>
        <v>-41808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7" customFormat="1" ht="24.75" customHeight="1">
      <c r="A16" s="23">
        <v>19</v>
      </c>
      <c r="B16" s="24">
        <v>41808</v>
      </c>
      <c r="C16" s="25">
        <v>0.6666666666666666</v>
      </c>
      <c r="D16" s="26" t="s">
        <v>475</v>
      </c>
      <c r="E16" s="26" t="s">
        <v>487</v>
      </c>
      <c r="F16" s="27">
        <f t="shared" si="11"/>
        <v>41808</v>
      </c>
      <c r="G16" s="20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7" customFormat="1" ht="24.75" customHeight="1">
      <c r="A17" s="23">
        <v>33</v>
      </c>
      <c r="B17" s="24">
        <v>41813</v>
      </c>
      <c r="C17" s="25">
        <v>0.5416666666666666</v>
      </c>
      <c r="D17" s="26" t="s">
        <v>477</v>
      </c>
      <c r="E17" s="26" t="s">
        <v>405</v>
      </c>
      <c r="F17" s="27">
        <f t="shared" si="11"/>
        <v>41813</v>
      </c>
      <c r="G17" s="20"/>
      <c r="H17" s="21">
        <f aca="true" t="shared" si="12" ref="H17:H48">G17-F17</f>
        <v>-41813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7" customFormat="1" ht="24.75" customHeight="1">
      <c r="A18" s="23">
        <v>34</v>
      </c>
      <c r="B18" s="24">
        <v>41813</v>
      </c>
      <c r="C18" s="25">
        <v>0.5416666666666666</v>
      </c>
      <c r="D18" s="26" t="s">
        <v>479</v>
      </c>
      <c r="E18" s="26" t="s">
        <v>489</v>
      </c>
      <c r="F18" s="27">
        <f t="shared" si="11"/>
        <v>41813</v>
      </c>
      <c r="G18" s="20"/>
      <c r="H18" s="21">
        <f t="shared" si="12"/>
        <v>-41813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2:253" s="7" customFormat="1" ht="24.75" customHeight="1">
      <c r="B19" s="10"/>
      <c r="C19" s="10"/>
      <c r="D19" s="29"/>
      <c r="E19" s="29"/>
      <c r="F19" s="27">
        <f>IF(B19="","",DATE(YEAR(B19)+1,MONTH(B19),DAY(B19)))</f>
      </c>
      <c r="G19" s="20"/>
      <c r="H19" s="21" t="e">
        <f t="shared" si="12"/>
        <v>#VALUE!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7" customFormat="1" ht="24.75" customHeight="1">
      <c r="A20" s="23">
        <v>5</v>
      </c>
      <c r="B20" s="24">
        <v>41804</v>
      </c>
      <c r="C20" s="25">
        <v>0.5416666666666666</v>
      </c>
      <c r="D20" s="26" t="s">
        <v>491</v>
      </c>
      <c r="E20" s="26" t="s">
        <v>504</v>
      </c>
      <c r="F20" s="27">
        <f aca="true" t="shared" si="13" ref="F20:F25">DATE(YEAR(B20),MONTH(B20),DAY(B20))</f>
        <v>41804</v>
      </c>
      <c r="G20" s="20"/>
      <c r="H20" s="21">
        <f t="shared" si="12"/>
        <v>-41804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7" customFormat="1" ht="24.75" customHeight="1">
      <c r="A21" s="23">
        <v>8</v>
      </c>
      <c r="B21" s="24">
        <v>41804</v>
      </c>
      <c r="C21" s="25">
        <v>0.9166666666666666</v>
      </c>
      <c r="D21" s="26" t="s">
        <v>493</v>
      </c>
      <c r="E21" s="26" t="s">
        <v>425</v>
      </c>
      <c r="F21" s="27">
        <f t="shared" si="13"/>
        <v>41804</v>
      </c>
      <c r="G21" s="20"/>
      <c r="H21" s="21">
        <f t="shared" si="12"/>
        <v>-41804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7" customFormat="1" ht="24.75" customHeight="1">
      <c r="A22" s="23">
        <v>21</v>
      </c>
      <c r="B22" s="24">
        <v>41809</v>
      </c>
      <c r="C22" s="25">
        <v>0.5416666666666666</v>
      </c>
      <c r="D22" s="26" t="s">
        <v>496</v>
      </c>
      <c r="E22" s="26" t="s">
        <v>421</v>
      </c>
      <c r="F22" s="27">
        <f t="shared" si="13"/>
        <v>41809</v>
      </c>
      <c r="G22" s="20"/>
      <c r="H22" s="21">
        <f t="shared" si="12"/>
        <v>-41809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7" customFormat="1" ht="24.75" customHeight="1">
      <c r="A23" s="23">
        <v>23</v>
      </c>
      <c r="B23" s="24">
        <v>41809</v>
      </c>
      <c r="C23" s="25">
        <v>0.7916666666666666</v>
      </c>
      <c r="D23" s="26" t="s">
        <v>498</v>
      </c>
      <c r="E23" s="26" t="s">
        <v>409</v>
      </c>
      <c r="F23" s="27">
        <f t="shared" si="13"/>
        <v>41809</v>
      </c>
      <c r="G23" s="20"/>
      <c r="H23" s="21">
        <f t="shared" si="12"/>
        <v>-41809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ht="24.75" customHeight="1">
      <c r="A24" s="23">
        <v>39</v>
      </c>
      <c r="B24" s="24">
        <v>41814</v>
      </c>
      <c r="C24" s="25">
        <v>0.7083333333333334</v>
      </c>
      <c r="D24" s="26" t="s">
        <v>500</v>
      </c>
      <c r="E24" s="26" t="s">
        <v>413</v>
      </c>
      <c r="F24" s="27">
        <f t="shared" si="13"/>
        <v>41814</v>
      </c>
      <c r="G24" s="20"/>
      <c r="H24" s="21">
        <f t="shared" si="12"/>
        <v>-41814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ht="24.75" customHeight="1">
      <c r="A25" s="23">
        <v>40</v>
      </c>
      <c r="B25" s="24">
        <v>41814</v>
      </c>
      <c r="C25" s="25">
        <v>0.7083333333333334</v>
      </c>
      <c r="D25" s="26" t="s">
        <v>502</v>
      </c>
      <c r="E25" s="26" t="s">
        <v>483</v>
      </c>
      <c r="F25" s="27">
        <f t="shared" si="13"/>
        <v>41814</v>
      </c>
      <c r="G25" s="20"/>
      <c r="H25" s="21">
        <f t="shared" si="12"/>
        <v>-41814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2:253" ht="24.75" customHeight="1">
      <c r="B26" s="10"/>
      <c r="C26" s="10"/>
      <c r="D26" s="29"/>
      <c r="E26" s="29"/>
      <c r="F26" s="27">
        <f>IF(B26="","",DATE(YEAR(B26)+1,MONTH(B26),DAY(B26)))</f>
      </c>
      <c r="G26" s="20"/>
      <c r="H26" s="21" t="e">
        <f t="shared" si="12"/>
        <v>#VALUE!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ht="24.75" customHeight="1">
      <c r="A27" s="23">
        <v>6</v>
      </c>
      <c r="B27" s="24">
        <v>41804</v>
      </c>
      <c r="C27" s="25">
        <v>0.6666666666666666</v>
      </c>
      <c r="D27" s="26" t="s">
        <v>508</v>
      </c>
      <c r="E27" s="26" t="s">
        <v>413</v>
      </c>
      <c r="F27" s="27">
        <f aca="true" t="shared" si="14" ref="F27:F32">DATE(YEAR(B27),MONTH(B27),DAY(B27))</f>
        <v>41804</v>
      </c>
      <c r="G27" s="20"/>
      <c r="H27" s="21">
        <f t="shared" si="12"/>
        <v>-41804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ht="24.75" customHeight="1">
      <c r="A28" s="23">
        <v>7</v>
      </c>
      <c r="B28" s="24">
        <v>41804</v>
      </c>
      <c r="C28" s="25">
        <v>0.75</v>
      </c>
      <c r="D28" s="26" t="s">
        <v>510</v>
      </c>
      <c r="E28" s="26" t="s">
        <v>417</v>
      </c>
      <c r="F28" s="27">
        <f t="shared" si="14"/>
        <v>41804</v>
      </c>
      <c r="G28" s="20"/>
      <c r="H28" s="21">
        <f t="shared" si="12"/>
        <v>-41804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ht="24.75" customHeight="1">
      <c r="A29" s="23">
        <v>22</v>
      </c>
      <c r="B29" s="24">
        <v>41809</v>
      </c>
      <c r="C29" s="25">
        <v>0.6666666666666666</v>
      </c>
      <c r="D29" s="26" t="s">
        <v>512</v>
      </c>
      <c r="E29" s="26" t="s">
        <v>405</v>
      </c>
      <c r="F29" s="27">
        <f t="shared" si="14"/>
        <v>41809</v>
      </c>
      <c r="G29" s="20"/>
      <c r="H29" s="21">
        <f t="shared" si="12"/>
        <v>-41809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ht="24.75" customHeight="1">
      <c r="A30" s="23">
        <v>24</v>
      </c>
      <c r="B30" s="24">
        <v>41810</v>
      </c>
      <c r="C30" s="25">
        <v>0.5416666666666666</v>
      </c>
      <c r="D30" s="26" t="s">
        <v>514</v>
      </c>
      <c r="E30" s="26" t="s">
        <v>425</v>
      </c>
      <c r="F30" s="27">
        <f t="shared" si="14"/>
        <v>41810</v>
      </c>
      <c r="G30" s="20"/>
      <c r="H30" s="21">
        <f t="shared" si="12"/>
        <v>-41810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ht="24.75" customHeight="1">
      <c r="A31" s="23">
        <v>37</v>
      </c>
      <c r="B31" s="24">
        <v>41814</v>
      </c>
      <c r="C31" s="25">
        <v>0.5416666666666666</v>
      </c>
      <c r="D31" s="26" t="s">
        <v>516</v>
      </c>
      <c r="E31" s="26" t="s">
        <v>409</v>
      </c>
      <c r="F31" s="27">
        <f t="shared" si="14"/>
        <v>41814</v>
      </c>
      <c r="G31" s="20"/>
      <c r="H31" s="21">
        <f t="shared" si="12"/>
        <v>-41814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ht="24.75" customHeight="1">
      <c r="A32" s="23">
        <v>38</v>
      </c>
      <c r="B32" s="24">
        <v>41814</v>
      </c>
      <c r="C32" s="25">
        <v>0.5416666666666666</v>
      </c>
      <c r="D32" s="26" t="s">
        <v>518</v>
      </c>
      <c r="E32" s="26" t="s">
        <v>504</v>
      </c>
      <c r="F32" s="27">
        <f t="shared" si="14"/>
        <v>41814</v>
      </c>
      <c r="G32" s="20"/>
      <c r="H32" s="21">
        <f t="shared" si="12"/>
        <v>-41814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2:253" ht="24.75" customHeight="1">
      <c r="B33" s="10"/>
      <c r="C33" s="10"/>
      <c r="D33" s="29"/>
      <c r="E33" s="29"/>
      <c r="F33" s="27">
        <f>IF(B33="","",DATE(YEAR(B33)+1,MONTH(B33),DAY(B33)))</f>
      </c>
      <c r="G33" s="20"/>
      <c r="H33" s="21" t="e">
        <f t="shared" si="12"/>
        <v>#VALUE!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ht="24.75" customHeight="1">
      <c r="A34" s="23">
        <v>9</v>
      </c>
      <c r="B34" s="24">
        <v>41805</v>
      </c>
      <c r="C34" s="25">
        <v>0.5416666666666666</v>
      </c>
      <c r="D34" s="26" t="s">
        <v>524</v>
      </c>
      <c r="E34" s="26" t="s">
        <v>421</v>
      </c>
      <c r="F34" s="27">
        <f aca="true" t="shared" si="15" ref="F34:F39">DATE(YEAR(B34),MONTH(B34),DAY(B34))</f>
        <v>41805</v>
      </c>
      <c r="G34" s="20"/>
      <c r="H34" s="21">
        <f t="shared" si="12"/>
        <v>-41805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ht="24.75" customHeight="1">
      <c r="A35" s="23">
        <v>10</v>
      </c>
      <c r="B35" s="24">
        <v>41805</v>
      </c>
      <c r="C35" s="25">
        <v>0.6666666666666666</v>
      </c>
      <c r="D35" s="26" t="s">
        <v>526</v>
      </c>
      <c r="E35" s="26" t="s">
        <v>485</v>
      </c>
      <c r="F35" s="27">
        <f t="shared" si="15"/>
        <v>41805</v>
      </c>
      <c r="G35" s="20"/>
      <c r="H35" s="21">
        <f t="shared" si="12"/>
        <v>-41805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ht="24.75" customHeight="1">
      <c r="A36" s="23">
        <v>25</v>
      </c>
      <c r="B36" s="24">
        <v>41810</v>
      </c>
      <c r="C36" s="25">
        <v>0.6666666666666666</v>
      </c>
      <c r="D36" s="26" t="s">
        <v>528</v>
      </c>
      <c r="E36" s="26" t="s">
        <v>481</v>
      </c>
      <c r="F36" s="27">
        <f t="shared" si="15"/>
        <v>41810</v>
      </c>
      <c r="G36" s="20"/>
      <c r="H36" s="21">
        <f t="shared" si="12"/>
        <v>-41810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ht="24.75" customHeight="1">
      <c r="A37" s="23">
        <v>26</v>
      </c>
      <c r="B37" s="24">
        <v>41810</v>
      </c>
      <c r="C37" s="25">
        <v>0.7916666666666666</v>
      </c>
      <c r="D37" s="26" t="s">
        <v>530</v>
      </c>
      <c r="E37" s="26" t="s">
        <v>489</v>
      </c>
      <c r="F37" s="27">
        <f t="shared" si="15"/>
        <v>41810</v>
      </c>
      <c r="G37" s="20"/>
      <c r="H37" s="21">
        <f t="shared" si="12"/>
        <v>-41810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ht="24.75" customHeight="1">
      <c r="A38" s="23">
        <v>43</v>
      </c>
      <c r="B38" s="24">
        <v>41815</v>
      </c>
      <c r="C38" s="25">
        <v>0.7083333333333334</v>
      </c>
      <c r="D38" s="26" t="s">
        <v>532</v>
      </c>
      <c r="E38" s="26" t="s">
        <v>487</v>
      </c>
      <c r="F38" s="27">
        <f t="shared" si="15"/>
        <v>41815</v>
      </c>
      <c r="G38" s="20"/>
      <c r="H38" s="21">
        <f t="shared" si="12"/>
        <v>-41815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ht="24.75" customHeight="1">
      <c r="A39" s="23">
        <v>44</v>
      </c>
      <c r="B39" s="24">
        <v>41815</v>
      </c>
      <c r="C39" s="25">
        <v>0.7083333333333334</v>
      </c>
      <c r="D39" s="26" t="s">
        <v>534</v>
      </c>
      <c r="E39" s="26" t="s">
        <v>417</v>
      </c>
      <c r="F39" s="27">
        <f t="shared" si="15"/>
        <v>41815</v>
      </c>
      <c r="G39" s="20"/>
      <c r="H39" s="21">
        <f t="shared" si="12"/>
        <v>-41815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2:253" ht="24.75" customHeight="1">
      <c r="B40" s="10"/>
      <c r="C40" s="10"/>
      <c r="D40" s="29"/>
      <c r="E40" s="29"/>
      <c r="F40" s="27">
        <f>IF(B40="","",DATE(YEAR(B40)+1,MONTH(B40),DAY(B40)))</f>
      </c>
      <c r="G40" s="20"/>
      <c r="H40" s="21" t="e">
        <f t="shared" si="12"/>
        <v>#VALUE!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ht="24.75" customHeight="1">
      <c r="A41" s="23">
        <v>11</v>
      </c>
      <c r="B41" s="24">
        <v>41805</v>
      </c>
      <c r="C41" s="25">
        <v>0.7916666666666666</v>
      </c>
      <c r="D41" s="26" t="s">
        <v>359</v>
      </c>
      <c r="E41" s="26" t="s">
        <v>487</v>
      </c>
      <c r="F41" s="27">
        <f aca="true" t="shared" si="16" ref="F41:F46">DATE(YEAR(B41),MONTH(B41),DAY(B41))</f>
        <v>41805</v>
      </c>
      <c r="G41" s="20"/>
      <c r="H41" s="21">
        <f t="shared" si="12"/>
        <v>-41805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ht="24.75" customHeight="1">
      <c r="A42" s="23">
        <v>13</v>
      </c>
      <c r="B42" s="24">
        <v>41806</v>
      </c>
      <c r="C42" s="25">
        <v>0.6666666666666666</v>
      </c>
      <c r="D42" s="26" t="s">
        <v>542</v>
      </c>
      <c r="E42" s="26" t="s">
        <v>489</v>
      </c>
      <c r="F42" s="27">
        <f t="shared" si="16"/>
        <v>41806</v>
      </c>
      <c r="G42" s="20"/>
      <c r="H42" s="21">
        <f t="shared" si="12"/>
        <v>-41806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ht="24.75" customHeight="1">
      <c r="A43" s="23">
        <v>27</v>
      </c>
      <c r="B43" s="24">
        <v>41811</v>
      </c>
      <c r="C43" s="25">
        <v>0.5416666666666666</v>
      </c>
      <c r="D43" s="26" t="s">
        <v>544</v>
      </c>
      <c r="E43" s="26" t="s">
        <v>504</v>
      </c>
      <c r="F43" s="27">
        <f t="shared" si="16"/>
        <v>41811</v>
      </c>
      <c r="G43" s="20"/>
      <c r="H43" s="21">
        <f t="shared" si="12"/>
        <v>-41811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ht="24.75" customHeight="1">
      <c r="A44" s="23">
        <v>29</v>
      </c>
      <c r="B44" s="24">
        <v>41811</v>
      </c>
      <c r="C44" s="25">
        <v>0.7916666666666666</v>
      </c>
      <c r="D44" s="26" t="s">
        <v>546</v>
      </c>
      <c r="E44" s="26" t="s">
        <v>483</v>
      </c>
      <c r="F44" s="27">
        <f t="shared" si="16"/>
        <v>41811</v>
      </c>
      <c r="G44" s="20"/>
      <c r="H44" s="21">
        <f t="shared" si="12"/>
        <v>-41811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ht="24.75" customHeight="1">
      <c r="A45" s="23">
        <v>41</v>
      </c>
      <c r="B45" s="24">
        <v>41815</v>
      </c>
      <c r="C45" s="25">
        <v>0.5416666666666666</v>
      </c>
      <c r="D45" s="26" t="s">
        <v>548</v>
      </c>
      <c r="E45" s="26" t="s">
        <v>485</v>
      </c>
      <c r="F45" s="27">
        <f t="shared" si="16"/>
        <v>41815</v>
      </c>
      <c r="G45" s="20"/>
      <c r="H45" s="21">
        <f t="shared" si="12"/>
        <v>-41815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ht="24.75" customHeight="1">
      <c r="A46" s="23">
        <v>42</v>
      </c>
      <c r="B46" s="24">
        <v>41815</v>
      </c>
      <c r="C46" s="25">
        <v>0.5416666666666666</v>
      </c>
      <c r="D46" s="26" t="s">
        <v>550</v>
      </c>
      <c r="E46" s="26" t="s">
        <v>481</v>
      </c>
      <c r="F46" s="27">
        <f t="shared" si="16"/>
        <v>41815</v>
      </c>
      <c r="G46" s="20"/>
      <c r="H46" s="21">
        <f t="shared" si="12"/>
        <v>-41815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2:253" ht="24.75" customHeight="1">
      <c r="B47" s="10"/>
      <c r="C47" s="10"/>
      <c r="D47" s="29"/>
      <c r="E47" s="29"/>
      <c r="F47" s="27">
        <f>IF(B47="","",DATE(YEAR(B47)+1,MONTH(B47),DAY(B47)))</f>
      </c>
      <c r="G47" s="20"/>
      <c r="H47" s="21" t="e">
        <f t="shared" si="12"/>
        <v>#VALUE!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ht="24.75" customHeight="1">
      <c r="A48" s="23">
        <v>12</v>
      </c>
      <c r="B48" s="24">
        <v>41806</v>
      </c>
      <c r="C48" s="25">
        <v>0.5416666666666666</v>
      </c>
      <c r="D48" s="26" t="s">
        <v>556</v>
      </c>
      <c r="E48" s="26" t="s">
        <v>481</v>
      </c>
      <c r="F48" s="27">
        <f aca="true" t="shared" si="17" ref="F48:F53">DATE(YEAR(B48),MONTH(B48),DAY(B48))</f>
        <v>41806</v>
      </c>
      <c r="G48" s="20"/>
      <c r="H48" s="21">
        <f t="shared" si="12"/>
        <v>-41806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ht="24.75" customHeight="1">
      <c r="A49" s="23">
        <v>14</v>
      </c>
      <c r="B49" s="24">
        <v>41806</v>
      </c>
      <c r="C49" s="25">
        <v>0.7916666666666666</v>
      </c>
      <c r="D49" s="26" t="s">
        <v>558</v>
      </c>
      <c r="E49" s="26" t="s">
        <v>409</v>
      </c>
      <c r="F49" s="27">
        <f t="shared" si="17"/>
        <v>41806</v>
      </c>
      <c r="G49" s="20"/>
      <c r="H49" s="21">
        <f aca="true" t="shared" si="18" ref="H49:H80">G49-F49</f>
        <v>-41806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ht="24.75" customHeight="1">
      <c r="A50" s="23">
        <v>28</v>
      </c>
      <c r="B50" s="24">
        <v>41811</v>
      </c>
      <c r="C50" s="25">
        <v>0.6666666666666666</v>
      </c>
      <c r="D50" s="26" t="s">
        <v>560</v>
      </c>
      <c r="E50" s="26" t="s">
        <v>413</v>
      </c>
      <c r="F50" s="27">
        <f t="shared" si="17"/>
        <v>41811</v>
      </c>
      <c r="G50" s="20"/>
      <c r="H50" s="21">
        <f t="shared" si="18"/>
        <v>-41811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ht="24.75" customHeight="1">
      <c r="A51" s="23">
        <v>32</v>
      </c>
      <c r="B51" s="24">
        <v>41812</v>
      </c>
      <c r="C51" s="25">
        <v>0.7916666666666666</v>
      </c>
      <c r="D51" s="26" t="s">
        <v>562</v>
      </c>
      <c r="E51" s="26" t="s">
        <v>417</v>
      </c>
      <c r="F51" s="27">
        <f t="shared" si="17"/>
        <v>41812</v>
      </c>
      <c r="G51" s="20"/>
      <c r="H51" s="21">
        <f t="shared" si="18"/>
        <v>-41812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ht="24.75" customHeight="1">
      <c r="A52" s="23">
        <v>45</v>
      </c>
      <c r="B52" s="24">
        <v>41816</v>
      </c>
      <c r="C52" s="25">
        <v>0.5416666666666666</v>
      </c>
      <c r="D52" s="26" t="s">
        <v>564</v>
      </c>
      <c r="E52" s="26" t="s">
        <v>425</v>
      </c>
      <c r="F52" s="27">
        <f t="shared" si="17"/>
        <v>41816</v>
      </c>
      <c r="G52" s="20"/>
      <c r="H52" s="21">
        <f t="shared" si="18"/>
        <v>-41816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ht="24.75" customHeight="1">
      <c r="A53" s="23">
        <v>46</v>
      </c>
      <c r="B53" s="24">
        <v>41816</v>
      </c>
      <c r="C53" s="25">
        <v>0.5416666666666666</v>
      </c>
      <c r="D53" s="26" t="s">
        <v>566</v>
      </c>
      <c r="E53" s="26" t="s">
        <v>421</v>
      </c>
      <c r="F53" s="27">
        <f t="shared" si="17"/>
        <v>41816</v>
      </c>
      <c r="G53" s="20"/>
      <c r="H53" s="21">
        <f t="shared" si="18"/>
        <v>-41816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2:253" ht="24.75" customHeight="1">
      <c r="B54" s="10"/>
      <c r="C54" s="10"/>
      <c r="D54" s="29"/>
      <c r="E54" s="29"/>
      <c r="F54" s="27">
        <f>IF(B54="","",DATE(YEAR(B54)+1,MONTH(B54),DAY(B54)))</f>
      </c>
      <c r="G54" s="20"/>
      <c r="H54" s="21" t="e">
        <f t="shared" si="18"/>
        <v>#VALUE!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ht="24.75" customHeight="1">
      <c r="A55" s="23">
        <v>15</v>
      </c>
      <c r="B55" s="24">
        <v>41807</v>
      </c>
      <c r="C55" s="25">
        <v>0.5416666666666666</v>
      </c>
      <c r="D55" s="26" t="s">
        <v>572</v>
      </c>
      <c r="E55" s="26" t="s">
        <v>504</v>
      </c>
      <c r="F55" s="27">
        <f aca="true" t="shared" si="19" ref="F55:F60">DATE(YEAR(B55),MONTH(B55),DAY(B55))</f>
        <v>41807</v>
      </c>
      <c r="G55" s="20"/>
      <c r="H55" s="21">
        <f t="shared" si="18"/>
        <v>-41807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ht="24.75" customHeight="1">
      <c r="A56" s="23">
        <v>17</v>
      </c>
      <c r="B56" s="24">
        <v>41807</v>
      </c>
      <c r="C56" s="25">
        <v>0.7916666666666666</v>
      </c>
      <c r="D56" s="26" t="s">
        <v>574</v>
      </c>
      <c r="E56" s="26" t="s">
        <v>483</v>
      </c>
      <c r="F56" s="27">
        <f t="shared" si="19"/>
        <v>41807</v>
      </c>
      <c r="G56" s="20"/>
      <c r="H56" s="21">
        <f t="shared" si="18"/>
        <v>-41807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ht="24.75" customHeight="1">
      <c r="A57" s="23">
        <v>30</v>
      </c>
      <c r="B57" s="24">
        <v>41812</v>
      </c>
      <c r="C57" s="25">
        <v>0.5416666666666666</v>
      </c>
      <c r="D57" s="26" t="s">
        <v>576</v>
      </c>
      <c r="E57" s="26" t="s">
        <v>487</v>
      </c>
      <c r="F57" s="27">
        <f t="shared" si="19"/>
        <v>41812</v>
      </c>
      <c r="G57" s="20"/>
      <c r="H57" s="21">
        <f t="shared" si="18"/>
        <v>-41812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ht="24.75" customHeight="1">
      <c r="A58" s="23">
        <v>31</v>
      </c>
      <c r="B58" s="24">
        <v>41812</v>
      </c>
      <c r="C58" s="25">
        <v>0.6666666666666666</v>
      </c>
      <c r="D58" s="26" t="s">
        <v>578</v>
      </c>
      <c r="E58" s="26" t="s">
        <v>485</v>
      </c>
      <c r="F58" s="27">
        <f t="shared" si="19"/>
        <v>41812</v>
      </c>
      <c r="G58" s="20"/>
      <c r="H58" s="21">
        <f t="shared" si="18"/>
        <v>-41812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ht="24.75" customHeight="1">
      <c r="A59" s="23">
        <v>47</v>
      </c>
      <c r="B59" s="24">
        <v>41807</v>
      </c>
      <c r="C59" s="25">
        <v>0.6666666666666666</v>
      </c>
      <c r="D59" s="26" t="s">
        <v>580</v>
      </c>
      <c r="E59" s="26" t="s">
        <v>405</v>
      </c>
      <c r="F59" s="27">
        <f t="shared" si="19"/>
        <v>41807</v>
      </c>
      <c r="G59" s="20"/>
      <c r="H59" s="21">
        <f t="shared" si="18"/>
        <v>-41807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ht="24.75" customHeight="1">
      <c r="A60" s="23">
        <v>48</v>
      </c>
      <c r="B60" s="24">
        <v>41807</v>
      </c>
      <c r="C60" s="25">
        <v>0.6666666666666666</v>
      </c>
      <c r="D60" s="26" t="s">
        <v>582</v>
      </c>
      <c r="E60" s="26" t="s">
        <v>489</v>
      </c>
      <c r="F60" s="27">
        <f t="shared" si="19"/>
        <v>41807</v>
      </c>
      <c r="G60" s="20"/>
      <c r="H60" s="21">
        <f t="shared" si="18"/>
        <v>-41807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2:253" ht="24.75" customHeight="1">
      <c r="B61" s="10"/>
      <c r="C61" s="10"/>
      <c r="D61" s="29"/>
      <c r="E61" s="29"/>
      <c r="F61" s="27">
        <f>IF(B61="","",DATE(YEAR(B61)+1,MONTH(B61),DAY(B61)))</f>
      </c>
      <c r="G61" s="20"/>
      <c r="H61" s="21" t="e">
        <f t="shared" si="18"/>
        <v>#VALUE!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ht="24.75" customHeight="1">
      <c r="A62" s="23">
        <v>49</v>
      </c>
      <c r="B62" s="24">
        <v>41818</v>
      </c>
      <c r="C62" s="25">
        <v>0.5416666666666666</v>
      </c>
      <c r="D62" s="30" t="str">
        <f>WeeklyView!I54</f>
        <v>Brazil : Chile</v>
      </c>
      <c r="E62" s="30" t="s">
        <v>587</v>
      </c>
      <c r="F62" s="27">
        <f aca="true" t="shared" si="20" ref="F62:F69">DATE(YEAR(B62),MONTH(B62),DAY(B62))</f>
        <v>41818</v>
      </c>
      <c r="G62" s="20"/>
      <c r="H62" s="21">
        <f t="shared" si="18"/>
        <v>-41818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ht="24.75" customHeight="1">
      <c r="A63" s="23">
        <v>50</v>
      </c>
      <c r="B63" s="24">
        <v>41818</v>
      </c>
      <c r="C63" s="25">
        <v>0.7083333333333334</v>
      </c>
      <c r="D63" s="30" t="str">
        <f>WeeklyView!I55</f>
        <v>Colombia : Uruguay</v>
      </c>
      <c r="E63" s="30" t="s">
        <v>588</v>
      </c>
      <c r="F63" s="27">
        <f t="shared" si="20"/>
        <v>41818</v>
      </c>
      <c r="G63" s="20"/>
      <c r="H63" s="21">
        <f t="shared" si="18"/>
        <v>-41818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ht="24.75" customHeight="1">
      <c r="A64" s="23">
        <v>51</v>
      </c>
      <c r="B64" s="24">
        <v>41819</v>
      </c>
      <c r="C64" s="25">
        <v>0.5416666666666666</v>
      </c>
      <c r="D64" s="30" t="str">
        <f>WeeklyView!I56</f>
        <v>Netherlands : Mexico</v>
      </c>
      <c r="E64" s="30" t="s">
        <v>414</v>
      </c>
      <c r="F64" s="27">
        <f t="shared" si="20"/>
        <v>41819</v>
      </c>
      <c r="G64" s="20"/>
      <c r="H64" s="21">
        <f t="shared" si="18"/>
        <v>-41819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ht="24.75" customHeight="1">
      <c r="A65" s="23">
        <v>52</v>
      </c>
      <c r="B65" s="24">
        <v>41819</v>
      </c>
      <c r="C65" s="25">
        <v>0.7083333333333334</v>
      </c>
      <c r="D65" s="30" t="str">
        <f>WeeklyView!I57</f>
        <v>Costa Rica : Greece</v>
      </c>
      <c r="E65" s="30" t="s">
        <v>506</v>
      </c>
      <c r="F65" s="27">
        <f t="shared" si="20"/>
        <v>41819</v>
      </c>
      <c r="G65" s="20"/>
      <c r="H65" s="21">
        <f t="shared" si="18"/>
        <v>-41819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ht="24.75" customHeight="1">
      <c r="A66" s="23">
        <v>53</v>
      </c>
      <c r="B66" s="24">
        <v>41820</v>
      </c>
      <c r="C66" s="25">
        <v>0.5416666666666666</v>
      </c>
      <c r="D66" s="30" t="str">
        <f>WeeklyView!I58</f>
        <v>France : Nigeria</v>
      </c>
      <c r="E66" s="30" t="s">
        <v>589</v>
      </c>
      <c r="F66" s="27">
        <f t="shared" si="20"/>
        <v>41820</v>
      </c>
      <c r="G66" s="20"/>
      <c r="H66" s="21">
        <f t="shared" si="18"/>
        <v>-41820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ht="24.75" customHeight="1">
      <c r="A67" s="23">
        <v>54</v>
      </c>
      <c r="B67" s="24">
        <v>41820</v>
      </c>
      <c r="C67" s="25">
        <v>0.7083333333333334</v>
      </c>
      <c r="D67" s="30" t="str">
        <f>WeeklyView!I59</f>
        <v>Germany : Algeria</v>
      </c>
      <c r="E67" s="30" t="s">
        <v>590</v>
      </c>
      <c r="F67" s="27">
        <f t="shared" si="20"/>
        <v>41820</v>
      </c>
      <c r="G67" s="20"/>
      <c r="H67" s="21">
        <f t="shared" si="18"/>
        <v>-41820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ht="24.75" customHeight="1">
      <c r="A68" s="23">
        <v>55</v>
      </c>
      <c r="B68" s="24">
        <v>41821</v>
      </c>
      <c r="C68" s="25">
        <v>0.5416666666666666</v>
      </c>
      <c r="D68" s="30" t="str">
        <f>WeeklyView!I60</f>
        <v>Argentina : Switzerland</v>
      </c>
      <c r="E68" s="30" t="s">
        <v>591</v>
      </c>
      <c r="F68" s="27">
        <f t="shared" si="20"/>
        <v>41821</v>
      </c>
      <c r="G68" s="20"/>
      <c r="H68" s="21">
        <f t="shared" si="18"/>
        <v>-41821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ht="24.75" customHeight="1">
      <c r="A69" s="23">
        <v>56</v>
      </c>
      <c r="B69" s="24">
        <v>41821</v>
      </c>
      <c r="C69" s="25">
        <v>0.7083333333333334</v>
      </c>
      <c r="D69" s="30" t="str">
        <f>WeeklyView!I61</f>
        <v>Belgium : USA</v>
      </c>
      <c r="E69" s="30" t="s">
        <v>482</v>
      </c>
      <c r="F69" s="27">
        <f t="shared" si="20"/>
        <v>41821</v>
      </c>
      <c r="G69" s="20"/>
      <c r="H69" s="21">
        <f t="shared" si="18"/>
        <v>-41821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2:253" ht="24.75" customHeight="1">
      <c r="B70" s="10"/>
      <c r="C70" s="10"/>
      <c r="D70" s="29"/>
      <c r="E70" s="29"/>
      <c r="F70" s="27">
        <f>IF(B70="","",DATE(YEAR(B70)+1,MONTH(B70),DAY(B70)))</f>
      </c>
      <c r="G70" s="20"/>
      <c r="H70" s="21" t="e">
        <f t="shared" si="18"/>
        <v>#VALUE!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ht="24.75" customHeight="1">
      <c r="A71" s="23">
        <v>57</v>
      </c>
      <c r="B71" s="24">
        <v>41824</v>
      </c>
      <c r="C71" s="25">
        <v>0.7083333333333334</v>
      </c>
      <c r="D71" s="30" t="str">
        <f>WeeklyView!I62</f>
        <v>Brazil : Colombia</v>
      </c>
      <c r="E71" s="30" t="s">
        <v>414</v>
      </c>
      <c r="F71" s="27">
        <f>DATE(YEAR(B71),MONTH(B71),DAY(B71))</f>
        <v>41824</v>
      </c>
      <c r="G71" s="20"/>
      <c r="H71" s="21">
        <f t="shared" si="18"/>
        <v>-41824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ht="24.75" customHeight="1">
      <c r="A72" s="23">
        <v>58</v>
      </c>
      <c r="B72" s="24">
        <v>41824</v>
      </c>
      <c r="C72" s="25">
        <v>0.5416666666666666</v>
      </c>
      <c r="D72" s="30" t="str">
        <f>WeeklyView!I63</f>
        <v>France : Germany</v>
      </c>
      <c r="E72" s="30" t="s">
        <v>588</v>
      </c>
      <c r="F72" s="27">
        <f>DATE(YEAR(B72),MONTH(B72),DAY(B72))</f>
        <v>41824</v>
      </c>
      <c r="G72" s="20"/>
      <c r="H72" s="21">
        <f t="shared" si="18"/>
        <v>-41824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ht="24.75" customHeight="1">
      <c r="A73" s="23">
        <v>59</v>
      </c>
      <c r="B73" s="24">
        <v>41825</v>
      </c>
      <c r="C73" s="25">
        <v>0.7083333333333334</v>
      </c>
      <c r="D73" s="30" t="str">
        <f>WeeklyView!I64</f>
        <v>Netherlands : Costa Rica</v>
      </c>
      <c r="E73" s="30" t="s">
        <v>592</v>
      </c>
      <c r="F73" s="27">
        <f>DATE(YEAR(B73),MONTH(B73),DAY(B73))</f>
        <v>41825</v>
      </c>
      <c r="G73" s="20"/>
      <c r="H73" s="21">
        <f t="shared" si="18"/>
        <v>-41825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ht="24.75" customHeight="1">
      <c r="A74" s="23">
        <v>60</v>
      </c>
      <c r="B74" s="24">
        <v>41825</v>
      </c>
      <c r="C74" s="25">
        <v>0.5416666666666666</v>
      </c>
      <c r="D74" s="30" t="str">
        <f>WeeklyView!I65</f>
        <v>Argentina : Belgium</v>
      </c>
      <c r="E74" s="30" t="s">
        <v>422</v>
      </c>
      <c r="F74" s="27">
        <f>DATE(YEAR(B74),MONTH(B74),DAY(B74))</f>
        <v>41825</v>
      </c>
      <c r="G74" s="20"/>
      <c r="H74" s="21">
        <f t="shared" si="18"/>
        <v>-41825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2:253" ht="24.75" customHeight="1">
      <c r="B75" s="10"/>
      <c r="C75" s="10"/>
      <c r="D75" s="29"/>
      <c r="E75" s="29"/>
      <c r="F75" s="27">
        <f>IF(B75="","",DATE(YEAR(B75)+1,MONTH(B75),DAY(B75)))</f>
      </c>
      <c r="G75" s="20"/>
      <c r="H75" s="21" t="e">
        <f t="shared" si="18"/>
        <v>#VALUE!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ht="24.75" customHeight="1">
      <c r="A76" s="23">
        <v>61</v>
      </c>
      <c r="B76" s="24">
        <v>41828</v>
      </c>
      <c r="C76" s="25">
        <v>0.7083333333333334</v>
      </c>
      <c r="D76" s="30" t="str">
        <f>WeeklyView!I66</f>
        <v>Brazil : Germany</v>
      </c>
      <c r="E76" s="30" t="s">
        <v>593</v>
      </c>
      <c r="F76" s="27">
        <f>DATE(YEAR(B76),MONTH(B76),DAY(B76))</f>
        <v>41828</v>
      </c>
      <c r="G76" s="20"/>
      <c r="H76" s="21">
        <f t="shared" si="18"/>
        <v>-41828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ht="24.75" customHeight="1">
      <c r="A77" s="23">
        <v>62</v>
      </c>
      <c r="B77" s="24">
        <v>41829</v>
      </c>
      <c r="C77" s="25">
        <v>0.7083333333333334</v>
      </c>
      <c r="D77" s="30" t="str">
        <f>WeeklyView!I67</f>
        <v>Argentina : Netherlands</v>
      </c>
      <c r="E77" s="30" t="s">
        <v>406</v>
      </c>
      <c r="F77" s="27">
        <f>DATE(YEAR(B77),MONTH(B77),DAY(B77))</f>
        <v>41829</v>
      </c>
      <c r="G77" s="20"/>
      <c r="H77" s="21">
        <f t="shared" si="18"/>
        <v>-41829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2:253" ht="24.75" customHeight="1">
      <c r="B78" s="10"/>
      <c r="C78" s="10"/>
      <c r="D78" s="29"/>
      <c r="E78" s="29"/>
      <c r="F78" s="27">
        <f>IF(B78="","",DATE(YEAR(B78)+1,MONTH(B78),DAY(B78)))</f>
      </c>
      <c r="G78" s="20"/>
      <c r="H78" s="21" t="e">
        <f t="shared" si="18"/>
        <v>#VALUE!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ht="24.75" customHeight="1">
      <c r="A79" s="23">
        <v>63</v>
      </c>
      <c r="B79" s="24">
        <v>41832</v>
      </c>
      <c r="C79" s="25">
        <v>0.7083333333333334</v>
      </c>
      <c r="D79" s="30" t="str">
        <f>WeeklyView!I68</f>
        <v>Netherlands : Brazil</v>
      </c>
      <c r="E79" s="30" t="s">
        <v>422</v>
      </c>
      <c r="F79" s="27">
        <f>DATE(YEAR(B79),MONTH(B79),DAY(B79))</f>
        <v>41832</v>
      </c>
      <c r="G79" s="20"/>
      <c r="H79" s="21">
        <f t="shared" si="18"/>
        <v>-41832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2:253" ht="24.75" customHeight="1">
      <c r="B80" s="10"/>
      <c r="C80" s="10"/>
      <c r="D80" s="29"/>
      <c r="E80" s="29"/>
      <c r="F80" s="27">
        <f>IF(B80="","",DATE(YEAR(B80)+1,MONTH(B80),DAY(B80)))</f>
      </c>
      <c r="G80" s="20"/>
      <c r="H80" s="21" t="e">
        <f t="shared" si="18"/>
        <v>#VALUE!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ht="24.75" customHeight="1">
      <c r="A81" s="23">
        <v>64</v>
      </c>
      <c r="B81" s="24">
        <v>41833</v>
      </c>
      <c r="C81" s="25">
        <v>0.6666666666666666</v>
      </c>
      <c r="D81" s="30" t="str">
        <f>WeeklyView!I69</f>
        <v>Argentina : Germany</v>
      </c>
      <c r="E81" s="30" t="s">
        <v>588</v>
      </c>
      <c r="F81" s="27">
        <f>DATE(YEAR(B81),MONTH(B81),DAY(B81))</f>
        <v>41833</v>
      </c>
      <c r="G81" s="20"/>
      <c r="H81" s="21">
        <f aca="true" t="shared" si="21" ref="H81:H109">G81-F81</f>
        <v>-41833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4:253" ht="15">
      <c r="D82" s="31"/>
      <c r="E82" s="31"/>
      <c r="F82" s="20">
        <f aca="true" t="shared" si="22" ref="F82:F109">IF(B82="","",DATE(YEAR(B82)+1,MONTH(B82),DAY(B82)))</f>
      </c>
      <c r="G82" s="20"/>
      <c r="H82" s="21" t="e">
        <f t="shared" si="21"/>
        <v>#VALUE!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4:253" ht="15">
      <c r="D83" s="32"/>
      <c r="E83" s="32"/>
      <c r="F83" s="20">
        <f t="shared" si="22"/>
      </c>
      <c r="G83" s="20"/>
      <c r="H83" s="21" t="e">
        <f t="shared" si="21"/>
        <v>#VALUE!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4:253" ht="15">
      <c r="D84" s="32"/>
      <c r="E84" s="32"/>
      <c r="F84" s="20">
        <f t="shared" si="22"/>
      </c>
      <c r="G84" s="20"/>
      <c r="H84" s="21" t="e">
        <f t="shared" si="21"/>
        <v>#VALUE!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4:253" ht="15">
      <c r="D85" s="32"/>
      <c r="E85" s="32"/>
      <c r="F85" s="20">
        <f t="shared" si="22"/>
      </c>
      <c r="G85" s="20"/>
      <c r="H85" s="21" t="e">
        <f t="shared" si="21"/>
        <v>#VALUE!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4:253" ht="15">
      <c r="D86" s="32"/>
      <c r="E86" s="32"/>
      <c r="F86" s="20">
        <f t="shared" si="22"/>
      </c>
      <c r="G86" s="20"/>
      <c r="H86" s="21" t="e">
        <f t="shared" si="21"/>
        <v>#VALUE!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4:253" ht="15">
      <c r="D87" s="32"/>
      <c r="E87" s="32"/>
      <c r="F87" s="20">
        <f t="shared" si="22"/>
      </c>
      <c r="G87" s="20"/>
      <c r="H87" s="21" t="e">
        <f t="shared" si="21"/>
        <v>#VALUE!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4:253" ht="15">
      <c r="D88" s="32"/>
      <c r="E88" s="32"/>
      <c r="F88" s="20">
        <f t="shared" si="22"/>
      </c>
      <c r="G88" s="20"/>
      <c r="H88" s="21" t="e">
        <f t="shared" si="21"/>
        <v>#VALUE!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4:253" ht="15">
      <c r="D89" s="32"/>
      <c r="E89" s="32"/>
      <c r="F89" s="20">
        <f t="shared" si="22"/>
      </c>
      <c r="G89" s="20"/>
      <c r="H89" s="21" t="e">
        <f t="shared" si="21"/>
        <v>#VALUE!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4:253" ht="15">
      <c r="D90" s="32"/>
      <c r="E90" s="32"/>
      <c r="F90" s="20">
        <f t="shared" si="22"/>
      </c>
      <c r="G90" s="20"/>
      <c r="H90" s="21" t="e">
        <f t="shared" si="21"/>
        <v>#VALUE!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4:253" ht="15">
      <c r="D91" s="32"/>
      <c r="E91" s="32"/>
      <c r="F91" s="20">
        <f t="shared" si="22"/>
      </c>
      <c r="G91" s="20"/>
      <c r="H91" s="21" t="e">
        <f t="shared" si="21"/>
        <v>#VALUE!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4:253" ht="15">
      <c r="D92" s="32"/>
      <c r="E92" s="32"/>
      <c r="F92" s="20">
        <f t="shared" si="22"/>
      </c>
      <c r="G92" s="20"/>
      <c r="H92" s="21" t="e">
        <f t="shared" si="21"/>
        <v>#VALUE!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4:253" ht="15">
      <c r="D93" s="32"/>
      <c r="E93" s="32"/>
      <c r="F93" s="20">
        <f t="shared" si="22"/>
      </c>
      <c r="G93" s="20"/>
      <c r="H93" s="21" t="e">
        <f t="shared" si="21"/>
        <v>#VALUE!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4:253" ht="15">
      <c r="D94" s="32"/>
      <c r="E94" s="32"/>
      <c r="F94" s="20">
        <f t="shared" si="22"/>
      </c>
      <c r="G94" s="20"/>
      <c r="H94" s="21" t="e">
        <f t="shared" si="21"/>
        <v>#VALUE!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4:253" ht="15">
      <c r="D95" s="32"/>
      <c r="E95" s="32"/>
      <c r="F95" s="20">
        <f t="shared" si="22"/>
      </c>
      <c r="G95" s="20"/>
      <c r="H95" s="21" t="e">
        <f t="shared" si="21"/>
        <v>#VALUE!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4:253" ht="15">
      <c r="D96" s="32"/>
      <c r="E96" s="32"/>
      <c r="F96" s="20">
        <f t="shared" si="22"/>
      </c>
      <c r="G96" s="20"/>
      <c r="H96" s="21" t="e">
        <f t="shared" si="21"/>
        <v>#VALUE!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4:253" ht="15">
      <c r="D97" s="32"/>
      <c r="E97" s="32"/>
      <c r="F97" s="20">
        <f t="shared" si="22"/>
      </c>
      <c r="G97" s="20"/>
      <c r="H97" s="21" t="e">
        <f t="shared" si="21"/>
        <v>#VALUE!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4:253" ht="15">
      <c r="D98" s="32"/>
      <c r="E98" s="32"/>
      <c r="F98" s="20">
        <f t="shared" si="22"/>
      </c>
      <c r="G98" s="20"/>
      <c r="H98" s="21" t="e">
        <f t="shared" si="21"/>
        <v>#VALUE!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4:253" ht="15">
      <c r="D99" s="32"/>
      <c r="E99" s="32"/>
      <c r="F99" s="20">
        <f t="shared" si="22"/>
      </c>
      <c r="G99" s="20"/>
      <c r="H99" s="21" t="e">
        <f t="shared" si="21"/>
        <v>#VALUE!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4:253" ht="15">
      <c r="D100" s="32"/>
      <c r="E100" s="32"/>
      <c r="F100" s="20">
        <f t="shared" si="22"/>
      </c>
      <c r="G100" s="20"/>
      <c r="H100" s="21" t="e">
        <f t="shared" si="21"/>
        <v>#VALUE!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4:253" ht="15">
      <c r="D101" s="32"/>
      <c r="E101" s="32"/>
      <c r="F101" s="20">
        <f t="shared" si="22"/>
      </c>
      <c r="G101" s="20"/>
      <c r="H101" s="21" t="e">
        <f t="shared" si="21"/>
        <v>#VALUE!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4:253" ht="15">
      <c r="D102" s="32"/>
      <c r="E102" s="32"/>
      <c r="F102" s="20">
        <f t="shared" si="22"/>
      </c>
      <c r="G102" s="20"/>
      <c r="H102" s="21" t="e">
        <f t="shared" si="21"/>
        <v>#VALUE!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4:253" ht="15">
      <c r="D103" s="32"/>
      <c r="E103" s="32"/>
      <c r="F103" s="20">
        <f t="shared" si="22"/>
      </c>
      <c r="G103" s="20"/>
      <c r="H103" s="21" t="e">
        <f t="shared" si="21"/>
        <v>#VALUE!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4:253" ht="15">
      <c r="D104" s="32"/>
      <c r="E104" s="32"/>
      <c r="F104" s="20">
        <f t="shared" si="22"/>
      </c>
      <c r="G104" s="20"/>
      <c r="H104" s="21" t="e">
        <f t="shared" si="21"/>
        <v>#VALUE!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4:253" ht="15">
      <c r="D105" s="32"/>
      <c r="E105" s="32"/>
      <c r="F105" s="20">
        <f t="shared" si="22"/>
      </c>
      <c r="G105" s="20"/>
      <c r="H105" s="21" t="e">
        <f t="shared" si="21"/>
        <v>#VALUE!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4:253" ht="15">
      <c r="D106" s="32"/>
      <c r="E106" s="32"/>
      <c r="F106" s="20">
        <f t="shared" si="22"/>
      </c>
      <c r="G106" s="20"/>
      <c r="H106" s="21" t="e">
        <f t="shared" si="21"/>
        <v>#VALUE!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4:253" ht="15">
      <c r="D107" s="32"/>
      <c r="E107" s="32"/>
      <c r="F107" s="20">
        <f t="shared" si="22"/>
      </c>
      <c r="G107" s="20"/>
      <c r="H107" s="21" t="e">
        <f t="shared" si="21"/>
        <v>#VALUE!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4:253" ht="15">
      <c r="D108" s="32"/>
      <c r="E108" s="32"/>
      <c r="F108" s="20">
        <f t="shared" si="22"/>
      </c>
      <c r="G108" s="20"/>
      <c r="H108" s="21" t="e">
        <f t="shared" si="21"/>
        <v>#VALUE!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4:253" ht="15">
      <c r="D109" s="32"/>
      <c r="E109" s="32"/>
      <c r="F109" s="20">
        <f t="shared" si="22"/>
      </c>
      <c r="G109" s="20"/>
      <c r="H109" s="21" t="e">
        <f t="shared" si="21"/>
        <v>#VALUE!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4" spans="4:16" ht="13.5">
      <c r="D114" s="1">
        <v>1</v>
      </c>
      <c r="E114" s="1">
        <v>2</v>
      </c>
      <c r="F114" s="1">
        <v>3</v>
      </c>
      <c r="G114" s="1">
        <v>4</v>
      </c>
      <c r="I114" s="1">
        <v>5</v>
      </c>
      <c r="J114" s="1">
        <v>6</v>
      </c>
      <c r="K114" s="1">
        <v>7</v>
      </c>
      <c r="L114" s="1">
        <v>8</v>
      </c>
      <c r="M114" s="1">
        <v>9</v>
      </c>
      <c r="N114" s="1">
        <v>10</v>
      </c>
      <c r="O114" s="1">
        <v>11</v>
      </c>
      <c r="P114" s="1">
        <v>12</v>
      </c>
    </row>
    <row r="115" spans="4:16" ht="13.5">
      <c r="D115" s="1" t="s">
        <v>25</v>
      </c>
      <c r="E115" s="1" t="s">
        <v>4</v>
      </c>
      <c r="F115" s="1" t="s">
        <v>5</v>
      </c>
      <c r="G115" s="1" t="s">
        <v>6</v>
      </c>
      <c r="I115" s="1" t="s">
        <v>7</v>
      </c>
      <c r="J115" s="1" t="s">
        <v>8</v>
      </c>
      <c r="K115" s="1" t="s">
        <v>9</v>
      </c>
      <c r="L115" s="1" t="s">
        <v>10</v>
      </c>
      <c r="M115" s="1" t="s">
        <v>11</v>
      </c>
      <c r="N115" s="1" t="s">
        <v>12</v>
      </c>
      <c r="O115" s="1" t="s">
        <v>13</v>
      </c>
      <c r="P115" s="1" t="s">
        <v>14</v>
      </c>
    </row>
  </sheetData>
  <sheetProtection password="CEA2" sheet="1" objects="1" scenarios="1"/>
  <mergeCells count="37">
    <mergeCell ref="B1:C1"/>
    <mergeCell ref="HY2:IE2"/>
    <mergeCell ref="ES2:EY2"/>
    <mergeCell ref="EZ2:FF2"/>
    <mergeCell ref="FG2:FM2"/>
    <mergeCell ref="FN2:FT2"/>
    <mergeCell ref="DQ2:DW2"/>
    <mergeCell ref="DX2:ED2"/>
    <mergeCell ref="FU2:GA2"/>
    <mergeCell ref="GB2:GH2"/>
    <mergeCell ref="GI2:GO2"/>
    <mergeCell ref="GP2:GV2"/>
    <mergeCell ref="BM2:BS2"/>
    <mergeCell ref="BT2:BZ2"/>
    <mergeCell ref="CA2:CG2"/>
    <mergeCell ref="CH2:CN2"/>
    <mergeCell ref="CV2:DB2"/>
    <mergeCell ref="DC2:DI2"/>
    <mergeCell ref="DJ2:DP2"/>
    <mergeCell ref="B2:C2"/>
    <mergeCell ref="IM2:IS2"/>
    <mergeCell ref="GW2:HC2"/>
    <mergeCell ref="HD2:HJ2"/>
    <mergeCell ref="HK2:HQ2"/>
    <mergeCell ref="HR2:HX2"/>
    <mergeCell ref="IF2:IL2"/>
    <mergeCell ref="EE2:EK2"/>
    <mergeCell ref="EL2:ER2"/>
    <mergeCell ref="CO2:CU2"/>
    <mergeCell ref="AY2:BE2"/>
    <mergeCell ref="BF2:BL2"/>
    <mergeCell ref="AR2:AX2"/>
    <mergeCell ref="I2:O2"/>
    <mergeCell ref="P2:V2"/>
    <mergeCell ref="W2:AC2"/>
    <mergeCell ref="AD2:AJ2"/>
    <mergeCell ref="AK2:AQ2"/>
  </mergeCells>
  <conditionalFormatting sqref="IM3:IM4 P3:P4 W3:W4 AD3:AD4 AK3:AK4 AR3:AR4 AY3:AY4 BF3:BF4 BM3:BM4 BT3:BT4 CA3:CA4 CH3:CH4 CO3:CO4 CV3:CV4 DC3:DC4 DJ3:DJ4 DQ3:DQ4 DX3:DX4 EE3:EE4 EL3:EL4 ES3:ES4 EZ3:EZ4 FG3:FG4 FN3:FN4 FU3:FU4 GB3:GB4 GI3:GI4 GP3:GP4 GW3:GW4 HD3:HD4 HK3:HK4 HR3:HR4 HY3:HY4 IF3:IF4">
    <cfRule type="expression" priority="1" dxfId="195" stopIfTrue="1">
      <formula>P3=TODAY()</formula>
    </cfRule>
    <cfRule type="expression" priority="2" dxfId="193" stopIfTrue="1">
      <formula>P3&lt;TODAY()</formula>
    </cfRule>
  </conditionalFormatting>
  <conditionalFormatting sqref="H5:H109">
    <cfRule type="expression" priority="3" dxfId="196" stopIfTrue="1">
      <formula>AND(NOT($G5=""),($G5&lt;TODAY()))</formula>
    </cfRule>
  </conditionalFormatting>
  <conditionalFormatting sqref="IQ3:IQ4 T3:T4 AA3:AA4 AH3:AH4 AO3:AO4 AV3:AV4 BC3:BC4 BJ3:BJ4 BQ3:BQ4 BX3:BX4 CE3:CE4 CL3:CL4 CS3:CS4 CZ3:CZ4 DG3:DG4 DN3:DN4 DU3:DU4 EB3:EB4 EI3:EI4 EP3:EP4 EW3:EW4 FD3:FD4 FK3:FK4 FR3:FR4 FY3:FY4 GF3:GF4 GM3:GM4 GT3:GT4 HA3:HA4 HH3:HH4 HO3:HO4 HV3:HV4 IC3:IC4 IJ3:IJ4">
    <cfRule type="expression" priority="4" dxfId="72" stopIfTrue="1">
      <formula>AND(T3=TODAY(),((WEEKDAY(DATE(YEAR(T3),MONTH(T3),DAY(T3)))=5)))</formula>
    </cfRule>
    <cfRule type="expression" priority="5" dxfId="193" stopIfTrue="1">
      <formula>(T3&lt;TODAY())</formula>
    </cfRule>
  </conditionalFormatting>
  <conditionalFormatting sqref="IP3:IP4 S3:S4 Z3:Z4 AG3:AG4 AN3:AN4 AU3:AU4 BB3:BB4 BI3:BI4 BP3:BP4 BW3:BW4 CD3:CD4 CK3:CK4 CR3:CR4 CY3:CY4 DF3:DF4 DM3:DM4 DT3:DT4 EA3:EA4 EH3:EH4 EO3:EO4 EV3:EV4 FC3:FC4 FJ3:FJ4 FQ3:FQ4 FX3:FX4 GE3:GE4 GL3:GL4 GS3:GS4 GZ3:GZ4 HG3:HG4 HN3:HN4 HU3:HU4 IB3:IB4 II3:II4">
    <cfRule type="expression" priority="6" dxfId="78" stopIfTrue="1">
      <formula>AND(S3=TODAY(),((WEEKDAY(DATE(YEAR(S3),MONTH(S3),DAY(S3)))=4)))</formula>
    </cfRule>
    <cfRule type="expression" priority="7" dxfId="193" stopIfTrue="1">
      <formula>(S3&lt;TODAY())</formula>
    </cfRule>
  </conditionalFormatting>
  <conditionalFormatting sqref="IO3:IO4 R3:R4 Y3:Y4 AF3:AF4 AM3:AM4 AT3:AT4 BA3:BA4 BH3:BH4 BO3:BO4 BV3:BV4 CC3:CC4 CJ3:CJ4 CQ3:CQ4 CX3:CX4 DE3:DE4 DL3:DL4 DS3:DS4 DZ3:DZ4 EG3:EG4 EN3:EN4 EU3:EU4 FB3:FB4 FI3:FI4 FP3:FP4 FW3:FW4 GD3:GD4 GK3:GK4 GR3:GR4 GY3:GY4 HF3:HF4 HM3:HM4 HT3:HT4 IA3:IA4 IH3:IH4">
    <cfRule type="expression" priority="8" dxfId="84" stopIfTrue="1">
      <formula>AND(R3=TODAY(),((WEEKDAY(DATE(YEAR(R3),MONTH(R3),DAY(R3)))=3)))</formula>
    </cfRule>
    <cfRule type="expression" priority="9" dxfId="193" stopIfTrue="1">
      <formula>(R3&lt;TODAY())</formula>
    </cfRule>
  </conditionalFormatting>
  <conditionalFormatting sqref="IR3:IR4 U3:U4 AB3:AB4 AI3:AI4 AP3:AP4 AW3:AW4 BD3:BD4 BK3:BK4 BR3:BR4 BY3:BY4 CF3:CF4 CM3:CM4 CT3:CT4 DA3:DA4 DH3:DH4 DO3:DO4 DV3:DV4 EC3:EC4 EJ3:EJ4 EQ3:EQ4 EX3:EX4 FE3:FE4 FL3:FL4 FS3:FS4 FZ3:FZ4 GG3:GG4 GN3:GN4 GU3:GU4 HB3:HB4 HI3:HI4 HP3:HP4 HW3:HW4 ID3:ID4 IK3:IK4">
    <cfRule type="expression" priority="10" dxfId="66" stopIfTrue="1">
      <formula>AND(U3=TODAY(),((WEEKDAY(DATE(YEAR(U3),MONTH(U3),DAY(U3)))=6)))</formula>
    </cfRule>
    <cfRule type="expression" priority="11" dxfId="193" stopIfTrue="1">
      <formula>(U3&lt;TODAY())</formula>
    </cfRule>
  </conditionalFormatting>
  <conditionalFormatting sqref="IN3:IN4 Q3:Q4 X3:X4 AE3:AE4 AL3:AL4 AS3:AS4 AZ3:AZ4 BG3:BG4 BN3:BN4 BU3:BU4 CB3:CB4 CI3:CI4 CP3:CP4 CW3:CW4 DD3:DD4 DK3:DK4 DR3:DR4 DY3:DY4 EF3:EF4 EM3:EM4 ET3:ET4 FA3:FA4 FH3:FH4 FO3:FO4 FV3:FV4 GC3:GC4 GJ3:GJ4 GQ3:GQ4 GX3:GX4 HE3:HE4 HL3:HL4 HS3:HS4 HZ3:HZ4 IG3:IG4">
    <cfRule type="expression" priority="12" dxfId="90" stopIfTrue="1">
      <formula>AND(Q3=TODAY(),((WEEKDAY(DATE(YEAR(Q3),MONTH(Q3),DAY(Q3)))=2)))</formula>
    </cfRule>
    <cfRule type="expression" priority="13" dxfId="193" stopIfTrue="1">
      <formula>(Q3&lt;TODAY())</formula>
    </cfRule>
  </conditionalFormatting>
  <conditionalFormatting sqref="IS3:IS4 V3:V4 AC3:AC4 AJ3:AJ4 AQ3:AQ4 AX3:AX4 BE3:BE4 BL3:BL4 BS3:BS4 BZ3:BZ4 CG3:CG4 CN3:CN4 CU3:CU4 DB3:DB4 DI3:DI4 DP3:DP4 DW3:DW4 ED3:ED4 EK3:EK4 ER3:ER4 EY3:EY4 FF3:FF4 FM3:FM4 FT3:FT4 GA3:GA4 GH3:GH4 GO3:GO4 GV3:GV4 HC3:HC4 HJ3:HJ4 HQ3:HQ4 HX3:HX4 IE3:IE4 IL3:IL4">
    <cfRule type="expression" priority="14" dxfId="197" stopIfTrue="1">
      <formula>V3=TODAY()</formula>
    </cfRule>
    <cfRule type="expression" priority="15" dxfId="193" stopIfTrue="1">
      <formula>V3&lt;TODAY()</formula>
    </cfRule>
  </conditionalFormatting>
  <conditionalFormatting sqref="IT5:IV23">
    <cfRule type="expression" priority="16" dxfId="198" stopIfTrue="1">
      <formula>OR(IT5="IN",IT5="B")</formula>
    </cfRule>
  </conditionalFormatting>
  <conditionalFormatting sqref="I5:IS109">
    <cfRule type="expression" priority="17" dxfId="198" stopIfTrue="1">
      <formula>AND(I$4&gt;$F5,I$4&lt;$G5)</formula>
    </cfRule>
    <cfRule type="expression" priority="18" dxfId="35" stopIfTrue="1">
      <formula>I$4=$F5</formula>
    </cfRule>
    <cfRule type="expression" priority="19" dxfId="35" stopIfTrue="1">
      <formula>I$4=$G5</formula>
    </cfRule>
  </conditionalFormatting>
  <conditionalFormatting sqref="F5:G109">
    <cfRule type="expression" priority="20" dxfId="196" stopIfTrue="1">
      <formula>AND(NOT(F5=""),(F5&lt;TODAY()))</formula>
    </cfRule>
    <cfRule type="expression" priority="21" dxfId="199" stopIfTrue="1">
      <formula>AND((F5-TODAY())&gt;=31,(F5-TODAY())&lt;121)</formula>
    </cfRule>
    <cfRule type="expression" priority="22" dxfId="200" stopIfTrue="1">
      <formula>AND((F5-TODAY())&gt;=0,(F5-TODAY())&lt;=31)</formula>
    </cfRule>
  </conditionalFormatting>
  <conditionalFormatting sqref="I3">
    <cfRule type="expression" priority="23" dxfId="201" stopIfTrue="1">
      <formula>I3=TODAY()</formula>
    </cfRule>
    <cfRule type="expression" priority="24" dxfId="193" stopIfTrue="1">
      <formula>I3&lt;TODAY()</formula>
    </cfRule>
    <cfRule type="expression" priority="25" dxfId="202" stopIfTrue="1">
      <formula>I3=F1</formula>
    </cfRule>
  </conditionalFormatting>
  <conditionalFormatting sqref="L3">
    <cfRule type="expression" priority="26" dxfId="78" stopIfTrue="1">
      <formula>AND(L3=TODAY(),((WEEKDAY(DATE(YEAR(L3),MONTH(L3),DAY(L3)))=4)))</formula>
    </cfRule>
    <cfRule type="expression" priority="27" dxfId="193" stopIfTrue="1">
      <formula>(L3&lt;TODAY())</formula>
    </cfRule>
    <cfRule type="expression" priority="28" dxfId="202" stopIfTrue="1">
      <formula>L3=F1</formula>
    </cfRule>
  </conditionalFormatting>
  <conditionalFormatting sqref="J3">
    <cfRule type="expression" priority="29" dxfId="90" stopIfTrue="1">
      <formula>AND(J3=TODAY(),((WEEKDAY(DATE(YEAR(J3),MONTH(J3),DAY(J3)))=2)))</formula>
    </cfRule>
    <cfRule type="expression" priority="30" dxfId="193" stopIfTrue="1">
      <formula>(J3&lt;TODAY())</formula>
    </cfRule>
    <cfRule type="expression" priority="31" dxfId="203" stopIfTrue="1">
      <formula>J3=F1</formula>
    </cfRule>
  </conditionalFormatting>
  <conditionalFormatting sqref="K3">
    <cfRule type="expression" priority="32" dxfId="84" stopIfTrue="1">
      <formula>AND(K3=TODAY(),((WEEKDAY(DATE(YEAR(K3),MONTH(K3),DAY(K3)))=3)))</formula>
    </cfRule>
    <cfRule type="expression" priority="33" dxfId="193" stopIfTrue="1">
      <formula>(K3&lt;TODAY())</formula>
    </cfRule>
    <cfRule type="expression" priority="34" dxfId="203" stopIfTrue="1">
      <formula>K3=F1</formula>
    </cfRule>
  </conditionalFormatting>
  <conditionalFormatting sqref="M3">
    <cfRule type="expression" priority="35" dxfId="72" stopIfTrue="1">
      <formula>AND(M3=TODAY(),((WEEKDAY(DATE(YEAR(M3),MONTH(M3),DAY(M3)))=5)))</formula>
    </cfRule>
    <cfRule type="expression" priority="36" dxfId="193" stopIfTrue="1">
      <formula>(M3&lt;TODAY())</formula>
    </cfRule>
    <cfRule type="expression" priority="37" dxfId="202" stopIfTrue="1">
      <formula>M3=F1</formula>
    </cfRule>
  </conditionalFormatting>
  <conditionalFormatting sqref="N3">
    <cfRule type="expression" priority="38" dxfId="66" stopIfTrue="1">
      <formula>AND(N3=TODAY(),((WEEKDAY(DATE(YEAR(N3),MONTH(N3),DAY(N3)))=6)))</formula>
    </cfRule>
    <cfRule type="expression" priority="39" dxfId="193" stopIfTrue="1">
      <formula>(N3&lt;TODAY())</formula>
    </cfRule>
    <cfRule type="expression" priority="40" dxfId="202" stopIfTrue="1">
      <formula>N3=F1</formula>
    </cfRule>
  </conditionalFormatting>
  <conditionalFormatting sqref="O3">
    <cfRule type="expression" priority="41" dxfId="197" stopIfTrue="1">
      <formula>O3=TODAY()</formula>
    </cfRule>
    <cfRule type="expression" priority="42" dxfId="193" stopIfTrue="1">
      <formula>O3&lt;TODAY()</formula>
    </cfRule>
    <cfRule type="expression" priority="43" dxfId="202" stopIfTrue="1">
      <formula>O3=F1</formula>
    </cfRule>
  </conditionalFormatting>
  <conditionalFormatting sqref="I4">
    <cfRule type="expression" priority="44" dxfId="201" stopIfTrue="1">
      <formula>I4=TODAY()</formula>
    </cfRule>
    <cfRule type="expression" priority="45" dxfId="193" stopIfTrue="1">
      <formula>I4&lt;TODAY()</formula>
    </cfRule>
    <cfRule type="expression" priority="46" dxfId="202" stopIfTrue="1">
      <formula>I4=F1</formula>
    </cfRule>
  </conditionalFormatting>
  <conditionalFormatting sqref="J4">
    <cfRule type="expression" priority="47" dxfId="90" stopIfTrue="1">
      <formula>AND(J4=TODAY(),((WEEKDAY(DATE(YEAR(J4),MONTH(J4),DAY(J4)))=2)))</formula>
    </cfRule>
    <cfRule type="expression" priority="48" dxfId="193" stopIfTrue="1">
      <formula>(J4&lt;TODAY())</formula>
    </cfRule>
    <cfRule type="expression" priority="49" dxfId="202" stopIfTrue="1">
      <formula>J4=F1</formula>
    </cfRule>
  </conditionalFormatting>
  <conditionalFormatting sqref="K4">
    <cfRule type="expression" priority="50" dxfId="84" stopIfTrue="1">
      <formula>AND(K4=TODAY(),((WEEKDAY(DATE(YEAR(K4),MONTH(K4),DAY(K4)))=3)))</formula>
    </cfRule>
    <cfRule type="expression" priority="51" dxfId="193" stopIfTrue="1">
      <formula>(K4&lt;TODAY())</formula>
    </cfRule>
    <cfRule type="expression" priority="52" dxfId="202" stopIfTrue="1">
      <formula>K4=F1</formula>
    </cfRule>
  </conditionalFormatting>
  <conditionalFormatting sqref="L4">
    <cfRule type="expression" priority="53" dxfId="78" stopIfTrue="1">
      <formula>AND(L4=TODAY(),((WEEKDAY(DATE(YEAR(L4),MONTH(L4),DAY(L4)))=4)))</formula>
    </cfRule>
    <cfRule type="expression" priority="54" dxfId="193" stopIfTrue="1">
      <formula>(L4&lt;TODAY())</formula>
    </cfRule>
    <cfRule type="expression" priority="55" dxfId="202" stopIfTrue="1">
      <formula>L4=F1</formula>
    </cfRule>
  </conditionalFormatting>
  <conditionalFormatting sqref="M4">
    <cfRule type="expression" priority="56" dxfId="72" stopIfTrue="1">
      <formula>AND(M4=TODAY(),((WEEKDAY(DATE(YEAR(M4),MONTH(M4),DAY(M4)))=5)))</formula>
    </cfRule>
    <cfRule type="expression" priority="57" dxfId="193" stopIfTrue="1">
      <formula>(M4&lt;TODAY())</formula>
    </cfRule>
    <cfRule type="expression" priority="58" dxfId="202" stopIfTrue="1">
      <formula>M4=F1</formula>
    </cfRule>
  </conditionalFormatting>
  <conditionalFormatting sqref="N4">
    <cfRule type="expression" priority="59" dxfId="66" stopIfTrue="1">
      <formula>AND(N4=TODAY(),((WEEKDAY(DATE(YEAR(N4),MONTH(N4),DAY(N4)))=6)))</formula>
    </cfRule>
    <cfRule type="expression" priority="60" dxfId="193" stopIfTrue="1">
      <formula>(N4&lt;TODAY())</formula>
    </cfRule>
    <cfRule type="expression" priority="61" dxfId="202" stopIfTrue="1">
      <formula>N4=F1</formula>
    </cfRule>
  </conditionalFormatting>
  <conditionalFormatting sqref="O4">
    <cfRule type="expression" priority="62" dxfId="197" stopIfTrue="1">
      <formula>O4=TODAY()</formula>
    </cfRule>
    <cfRule type="expression" priority="63" dxfId="193" stopIfTrue="1">
      <formula>O4&lt;TODAY()</formula>
    </cfRule>
    <cfRule type="expression" priority="64" dxfId="202" stopIfTrue="1">
      <formula>O4=F1</formula>
    </cfRule>
  </conditionalFormatting>
  <conditionalFormatting sqref="I2:IV2">
    <cfRule type="expression" priority="65" dxfId="204" stopIfTrue="1">
      <formula>AND(TODAY()&gt;=I3,TODAY()&lt;P3)</formula>
    </cfRule>
  </conditionalFormatting>
  <conditionalFormatting sqref="B6:B11 B13:B18 B20:B25 B27:B32 B34:B39 B41:B46 B48:B53 B55:B60 B62:B69 B71:B74 B76:B77 B79 B81">
    <cfRule type="expression" priority="66" dxfId="193" stopIfTrue="1">
      <formula>(B6&lt;TODAY())</formula>
    </cfRule>
    <cfRule type="expression" priority="67" dxfId="194" stopIfTrue="1">
      <formula>(B6=TODAY())</formula>
    </cfRule>
  </conditionalFormatting>
  <dataValidations count="1">
    <dataValidation type="date" allowBlank="1" showInputMessage="1" showErrorMessage="1" promptTitle="Enter Date" prompt="Example 2002/6/1&#10;" errorTitle="Valid Date" error="1900/1/1 - 2099/12/31" sqref="F1">
      <formula1>1</formula1>
      <formula2>72686</formula2>
    </dataValidation>
  </dataValidations>
  <hyperlinks>
    <hyperlink ref="B2" r:id="rId1" display="Ken's Home Radio"/>
    <hyperlink ref="D2" r:id="rId2" display="Excel Calendar"/>
    <hyperlink ref="B1" r:id="rId3" display="FIFA World Cup 2002"/>
    <hyperlink ref="D1" r:id="rId4" display="Disclaimer kenmzoka"/>
    <hyperlink ref="B2:C2" r:id="rId5" display="Ken's Home Radio"/>
  </hyperlinks>
  <printOptions/>
  <pageMargins left="1" right="0.25" top="1.59" bottom="0.44" header="0.2" footer="0.21"/>
  <pageSetup horizontalDpi="300" verticalDpi="300" orientation="landscape" paperSize="8" scale="40" r:id="rId8"/>
  <headerFooter alignWithMargins="0">
    <oddHeader>&amp;C&amp;"ＭＳ Ｐゴシック,太字"&amp;12&amp;UBonus Timeline</oddHeader>
    <oddFooter>&amp;L&amp;T&amp;C&amp;F&amp;R&amp;D</oddFooter>
  </headerFooter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202"/>
  <sheetViews>
    <sheetView zoomScale="75" zoomScaleNormal="75" zoomScalePageLayoutView="0" workbookViewId="0" topLeftCell="A1">
      <pane xSplit="10" ySplit="5" topLeftCell="K6" activePane="bottomRight" state="frozen"/>
      <selection pane="topLeft" activeCell="A64" sqref="A64:IV64"/>
      <selection pane="topRight" activeCell="A64" sqref="A64:IV64"/>
      <selection pane="bottomLeft" activeCell="A64" sqref="A64:IV64"/>
      <selection pane="bottomRight" activeCell="A68" sqref="A68:IV68"/>
    </sheetView>
  </sheetViews>
  <sheetFormatPr defaultColWidth="9.00390625" defaultRowHeight="13.5"/>
  <cols>
    <col min="1" max="1" width="1.875" style="1" customWidth="1"/>
    <col min="2" max="3" width="23.00390625" style="1" customWidth="1"/>
    <col min="4" max="4" width="1.875" style="1" customWidth="1"/>
    <col min="5" max="5" width="4.25390625" style="1" customWidth="1"/>
    <col min="6" max="6" width="7.375" style="1" customWidth="1"/>
    <col min="7" max="7" width="10.25390625" style="1" bestFit="1" customWidth="1"/>
    <col min="8" max="8" width="5.625" style="1" customWidth="1"/>
    <col min="9" max="9" width="19.125" style="1" customWidth="1"/>
    <col min="10" max="10" width="14.00390625" style="1" customWidth="1"/>
    <col min="11" max="11" width="10.625" style="1" bestFit="1" customWidth="1"/>
    <col min="12" max="12" width="10.375" style="1" hidden="1" customWidth="1"/>
    <col min="13" max="13" width="5.00390625" style="1" hidden="1" customWidth="1"/>
    <col min="14" max="244" width="6.625" style="1" customWidth="1"/>
    <col min="245" max="247" width="9.00390625" style="1" customWidth="1"/>
    <col min="248" max="248" width="20.125" style="1" bestFit="1" customWidth="1"/>
    <col min="249" max="16384" width="9.00390625" style="1" customWidth="1"/>
  </cols>
  <sheetData>
    <row r="1" spans="1:239" ht="13.5">
      <c r="A1" s="7"/>
      <c r="B1" s="249" t="s">
        <v>595</v>
      </c>
      <c r="C1" s="250"/>
      <c r="D1" s="7"/>
      <c r="G1" s="246" t="s">
        <v>602</v>
      </c>
      <c r="H1" s="246"/>
      <c r="I1" s="246"/>
      <c r="K1" s="3">
        <f ca="1">TODAY()</f>
        <v>41830</v>
      </c>
      <c r="L1" s="4" t="str">
        <f>IF(OR(K1="",ISTEXT(K1)),"",CHOOSE(WEEKDAY(DATE(YEAR(K1),MONTH(K1),DAY(K1)),1),"Sunday.","Monday","Tuesday","Wednesday","Thursday","Friday","Saturday"))</f>
        <v>Thursday</v>
      </c>
      <c r="N1" s="33">
        <f aca="true" t="shared" si="0" ref="N1:T1">MONTH(N3)</f>
        <v>7</v>
      </c>
      <c r="O1" s="34">
        <f t="shared" si="0"/>
        <v>7</v>
      </c>
      <c r="P1" s="34">
        <f t="shared" si="0"/>
        <v>7</v>
      </c>
      <c r="Q1" s="34">
        <f t="shared" si="0"/>
        <v>7</v>
      </c>
      <c r="R1" s="34">
        <f t="shared" si="0"/>
        <v>7</v>
      </c>
      <c r="S1" s="34">
        <f t="shared" si="0"/>
        <v>7</v>
      </c>
      <c r="T1" s="34">
        <f t="shared" si="0"/>
        <v>7</v>
      </c>
      <c r="V1" s="6">
        <f>MONTH(V3)</f>
        <v>7</v>
      </c>
      <c r="AC1" s="6">
        <f>MONTH(AC3)</f>
        <v>7</v>
      </c>
      <c r="AJ1" s="6">
        <f>MONTH(AJ3)</f>
        <v>7</v>
      </c>
      <c r="AQ1" s="6">
        <f>MONTH(AQ3)</f>
        <v>8</v>
      </c>
      <c r="AX1" s="6">
        <f>MONTH(AX3)</f>
        <v>8</v>
      </c>
      <c r="BE1" s="6">
        <f>MONTH(BE3)</f>
        <v>8</v>
      </c>
      <c r="BL1" s="6">
        <f>MONTH(BL3)</f>
        <v>8</v>
      </c>
      <c r="BS1" s="6">
        <f>MONTH(BS3)</f>
        <v>9</v>
      </c>
      <c r="BZ1" s="6">
        <f>MONTH(BZ3)</f>
        <v>9</v>
      </c>
      <c r="CG1" s="6">
        <f>MONTH(CG3)</f>
        <v>9</v>
      </c>
      <c r="CN1" s="6">
        <f>MONTH(CN3)</f>
        <v>9</v>
      </c>
      <c r="CU1" s="6">
        <f>MONTH(CU3)</f>
        <v>9</v>
      </c>
      <c r="DB1" s="6">
        <f>MONTH(DB3)</f>
        <v>10</v>
      </c>
      <c r="DI1" s="6">
        <f>MONTH(DI3)</f>
        <v>10</v>
      </c>
      <c r="DP1" s="6">
        <f>MONTH(DP3)</f>
        <v>10</v>
      </c>
      <c r="DW1" s="6">
        <f>MONTH(DW3)</f>
        <v>10</v>
      </c>
      <c r="ED1" s="6">
        <f>MONTH(ED3)</f>
        <v>11</v>
      </c>
      <c r="EK1" s="6">
        <f>MONTH(EK3)</f>
        <v>11</v>
      </c>
      <c r="ER1" s="6">
        <f>MONTH(ER3)</f>
        <v>11</v>
      </c>
      <c r="EY1" s="6">
        <f>MONTH(EY3)</f>
        <v>11</v>
      </c>
      <c r="FF1" s="6">
        <f>MONTH(FF3)</f>
        <v>12</v>
      </c>
      <c r="FM1" s="6">
        <f>MONTH(FM3)</f>
        <v>12</v>
      </c>
      <c r="FT1" s="6">
        <f>MONTH(FT3)</f>
        <v>12</v>
      </c>
      <c r="GA1" s="6">
        <f>MONTH(GA3)</f>
        <v>12</v>
      </c>
      <c r="GH1" s="6">
        <f>MONTH(GH3)</f>
        <v>12</v>
      </c>
      <c r="GO1" s="6">
        <f>MONTH(GO3)</f>
        <v>1</v>
      </c>
      <c r="GV1" s="6">
        <f>MONTH(GV3)</f>
        <v>1</v>
      </c>
      <c r="HC1" s="6">
        <f>MONTH(HC3)</f>
        <v>1</v>
      </c>
      <c r="HJ1" s="6">
        <f>MONTH(HJ3)</f>
        <v>1</v>
      </c>
      <c r="HQ1" s="6">
        <f>MONTH(HQ3)</f>
        <v>2</v>
      </c>
      <c r="HX1" s="6">
        <f>MONTH(HX3)</f>
        <v>2</v>
      </c>
      <c r="IE1" s="6">
        <f>MONTH(IE3)</f>
        <v>2</v>
      </c>
    </row>
    <row r="2" spans="2:244" s="7" customFormat="1" ht="13.5">
      <c r="B2" s="2" t="s">
        <v>16</v>
      </c>
      <c r="C2" s="2" t="s">
        <v>17</v>
      </c>
      <c r="G2" s="2" t="s">
        <v>15</v>
      </c>
      <c r="J2" s="10"/>
      <c r="K2" s="10"/>
      <c r="L2" s="10"/>
      <c r="M2" s="10"/>
      <c r="N2" s="243" t="str">
        <f>CONCATENATE("Week of  ",LOOKUP(O1,$I$102:$U$102,$I$103:$U$103)," ",DAY(O3)," ",YEAR(O3))</f>
        <v>Week of  July 7 2014</v>
      </c>
      <c r="O2" s="244"/>
      <c r="P2" s="244"/>
      <c r="Q2" s="244"/>
      <c r="R2" s="244"/>
      <c r="S2" s="244"/>
      <c r="T2" s="245"/>
      <c r="U2" s="240" t="str">
        <f>CONCATENATE("Week of  ",LOOKUP(V1,$I$102:$U$102,$I$103:$U$103)," ",DAY(V3)," ",YEAR(V3))</f>
        <v>Week of  July 14 2014</v>
      </c>
      <c r="V2" s="240"/>
      <c r="W2" s="240"/>
      <c r="X2" s="240"/>
      <c r="Y2" s="240"/>
      <c r="Z2" s="240"/>
      <c r="AA2" s="240"/>
      <c r="AB2" s="240" t="str">
        <f>CONCATENATE("Week of  ",LOOKUP(AC1,$I$102:$U$102,$I$103:$U$103)," ",DAY(AC3)," ",YEAR(AC3))</f>
        <v>Week of  July 21 2014</v>
      </c>
      <c r="AC2" s="240"/>
      <c r="AD2" s="240"/>
      <c r="AE2" s="240"/>
      <c r="AF2" s="240"/>
      <c r="AG2" s="240"/>
      <c r="AH2" s="240"/>
      <c r="AI2" s="238" t="str">
        <f>CONCATENATE("Week of  ",LOOKUP(AJ1,$I$102:$U$102,$I$103:$U$103)," ",DAY(AJ3)," ",YEAR(AJ3))</f>
        <v>Week of  July 28 2014</v>
      </c>
      <c r="AJ2" s="238"/>
      <c r="AK2" s="238"/>
      <c r="AL2" s="238"/>
      <c r="AM2" s="238"/>
      <c r="AN2" s="238"/>
      <c r="AO2" s="239"/>
      <c r="AP2" s="237" t="str">
        <f>CONCATENATE("Week of  ",LOOKUP(AQ1,$I$102:$U$102,$I$103:$U$103)," ",DAY(AQ3)," ",YEAR(AQ3))</f>
        <v>Week of  August 4 2014</v>
      </c>
      <c r="AQ2" s="238"/>
      <c r="AR2" s="238"/>
      <c r="AS2" s="238"/>
      <c r="AT2" s="238"/>
      <c r="AU2" s="238"/>
      <c r="AV2" s="239"/>
      <c r="AW2" s="237" t="str">
        <f>CONCATENATE("Week of  ",LOOKUP(AX1,$I$102:$U$102,$I$103:$U$103)," ",DAY(AX3)," ",YEAR(AX3))</f>
        <v>Week of  August 11 2014</v>
      </c>
      <c r="AX2" s="238"/>
      <c r="AY2" s="238"/>
      <c r="AZ2" s="238"/>
      <c r="BA2" s="238"/>
      <c r="BB2" s="238"/>
      <c r="BC2" s="239"/>
      <c r="BD2" s="237" t="str">
        <f>CONCATENATE("Week of  ",LOOKUP(BE1,$I$102:$U$102,$I$103:$U$103)," ",DAY(BE3)," ",YEAR(BE3))</f>
        <v>Week of  August 18 2014</v>
      </c>
      <c r="BE2" s="238"/>
      <c r="BF2" s="238"/>
      <c r="BG2" s="238"/>
      <c r="BH2" s="238"/>
      <c r="BI2" s="238"/>
      <c r="BJ2" s="239"/>
      <c r="BK2" s="237" t="str">
        <f>CONCATENATE("Week of  ",LOOKUP(BL1,$I$102:$U$102,$I$103:$U$103)," ",DAY(BL3)," ",YEAR(BL3))</f>
        <v>Week of  August 25 2014</v>
      </c>
      <c r="BL2" s="238"/>
      <c r="BM2" s="238"/>
      <c r="BN2" s="238"/>
      <c r="BO2" s="238"/>
      <c r="BP2" s="238"/>
      <c r="BQ2" s="239"/>
      <c r="BR2" s="237" t="str">
        <f>CONCATENATE("Week of  ",LOOKUP(BS1,$I$102:$U$102,$I$103:$U$103)," ",DAY(BS3)," ",YEAR(BS3))</f>
        <v>Week of  September 1 2014</v>
      </c>
      <c r="BS2" s="238"/>
      <c r="BT2" s="238"/>
      <c r="BU2" s="238"/>
      <c r="BV2" s="238"/>
      <c r="BW2" s="238"/>
      <c r="BX2" s="239"/>
      <c r="BY2" s="237" t="str">
        <f>CONCATENATE("Week of  ",LOOKUP(BZ1,$I$102:$U$102,$I$103:$U$103)," ",DAY(BZ3)," ",YEAR(BZ3))</f>
        <v>Week of  September 8 2014</v>
      </c>
      <c r="BZ2" s="238"/>
      <c r="CA2" s="238"/>
      <c r="CB2" s="238"/>
      <c r="CC2" s="238"/>
      <c r="CD2" s="238"/>
      <c r="CE2" s="239"/>
      <c r="CF2" s="237" t="str">
        <f>CONCATENATE("Week of  ",LOOKUP(CG1,$I$102:$U$102,$I$103:$U$103)," ",DAY(CG3)," ",YEAR(CG3))</f>
        <v>Week of  September 15 2014</v>
      </c>
      <c r="CG2" s="238"/>
      <c r="CH2" s="238"/>
      <c r="CI2" s="238"/>
      <c r="CJ2" s="238"/>
      <c r="CK2" s="238"/>
      <c r="CL2" s="239"/>
      <c r="CM2" s="237" t="str">
        <f>CONCATENATE("Week of  ",LOOKUP(CN1,$I$102:$U$102,$I$103:$U$103)," ",DAY(CN3)," ",YEAR(CN3))</f>
        <v>Week of  September 22 2014</v>
      </c>
      <c r="CN2" s="238"/>
      <c r="CO2" s="238"/>
      <c r="CP2" s="238"/>
      <c r="CQ2" s="238"/>
      <c r="CR2" s="238"/>
      <c r="CS2" s="239"/>
      <c r="CT2" s="237" t="str">
        <f>CONCATENATE("Week of  ",LOOKUP(CU1,$I$102:$U$102,$I$103:$U$103)," ",DAY(CU3)," ",YEAR(CU3))</f>
        <v>Week of  September 29 2014</v>
      </c>
      <c r="CU2" s="238"/>
      <c r="CV2" s="238"/>
      <c r="CW2" s="238"/>
      <c r="CX2" s="238"/>
      <c r="CY2" s="238"/>
      <c r="CZ2" s="239"/>
      <c r="DA2" s="237" t="str">
        <f>CONCATENATE("Week of  ",LOOKUP(DB1,$I$102:$U$102,$I$103:$U$103)," ",DAY(DB3)," ",YEAR(DB3))</f>
        <v>Week of  October 6 2014</v>
      </c>
      <c r="DB2" s="238"/>
      <c r="DC2" s="238"/>
      <c r="DD2" s="238"/>
      <c r="DE2" s="238"/>
      <c r="DF2" s="238"/>
      <c r="DG2" s="239"/>
      <c r="DH2" s="237" t="str">
        <f>CONCATENATE("Week of  ",LOOKUP(DI1,$I$102:$U$102,$I$103:$U$103)," ",DAY(DI3)," ",YEAR(DI3))</f>
        <v>Week of  October 13 2014</v>
      </c>
      <c r="DI2" s="238"/>
      <c r="DJ2" s="238"/>
      <c r="DK2" s="238"/>
      <c r="DL2" s="238"/>
      <c r="DM2" s="238"/>
      <c r="DN2" s="239"/>
      <c r="DO2" s="237" t="str">
        <f>CONCATENATE("Week of  ",LOOKUP(DP1,$I$102:$U$102,$I$103:$U$103)," ",DAY(DP3)," ",YEAR(DP3))</f>
        <v>Week of  October 20 2014</v>
      </c>
      <c r="DP2" s="238"/>
      <c r="DQ2" s="238"/>
      <c r="DR2" s="238"/>
      <c r="DS2" s="238"/>
      <c r="DT2" s="238"/>
      <c r="DU2" s="239"/>
      <c r="DV2" s="237" t="str">
        <f>CONCATENATE("Week of  ",LOOKUP(DW1,$I$102:$U$102,$I$103:$U$103)," ",DAY(DW3)," ",YEAR(DW3))</f>
        <v>Week of  October 27 2014</v>
      </c>
      <c r="DW2" s="238"/>
      <c r="DX2" s="238"/>
      <c r="DY2" s="238"/>
      <c r="DZ2" s="238"/>
      <c r="EA2" s="238"/>
      <c r="EB2" s="239"/>
      <c r="EC2" s="237" t="str">
        <f>CONCATENATE("Week of  ",LOOKUP(ED1,$I$102:$U$102,$I$103:$U$103)," ",DAY(ED3)," ",YEAR(ED3))</f>
        <v>Week of  November 3 2014</v>
      </c>
      <c r="ED2" s="238"/>
      <c r="EE2" s="238"/>
      <c r="EF2" s="238"/>
      <c r="EG2" s="238"/>
      <c r="EH2" s="238"/>
      <c r="EI2" s="239"/>
      <c r="EJ2" s="237" t="str">
        <f>CONCATENATE("Week of  ",LOOKUP(EK1,$I$102:$U$102,$I$103:$U$103)," ",DAY(EK3)," ",YEAR(EK3))</f>
        <v>Week of  November 10 2014</v>
      </c>
      <c r="EK2" s="238"/>
      <c r="EL2" s="238"/>
      <c r="EM2" s="238"/>
      <c r="EN2" s="238"/>
      <c r="EO2" s="238"/>
      <c r="EP2" s="239"/>
      <c r="EQ2" s="237" t="str">
        <f>CONCATENATE("Week of  ",LOOKUP(ER1,$I$102:$U$102,$I$103:$U$103)," ",DAY(ER3)," ",YEAR(ER3))</f>
        <v>Week of  November 17 2014</v>
      </c>
      <c r="ER2" s="238"/>
      <c r="ES2" s="238"/>
      <c r="ET2" s="238"/>
      <c r="EU2" s="238"/>
      <c r="EV2" s="238"/>
      <c r="EW2" s="239"/>
      <c r="EX2" s="237" t="str">
        <f>CONCATENATE("Week of  ",LOOKUP(EY1,$I$102:$U$102,$I$103:$U$103)," ",DAY(EY3)," ",YEAR(EY3))</f>
        <v>Week of  November 24 2014</v>
      </c>
      <c r="EY2" s="238"/>
      <c r="EZ2" s="238"/>
      <c r="FA2" s="238"/>
      <c r="FB2" s="238"/>
      <c r="FC2" s="238"/>
      <c r="FD2" s="239"/>
      <c r="FE2" s="237" t="str">
        <f>CONCATENATE("Week of  ",LOOKUP(FF1,$I$102:$U$102,$I$103:$U$103)," ",DAY(FF3)," ",YEAR(FF3))</f>
        <v>Week of  December 1 2014</v>
      </c>
      <c r="FF2" s="238"/>
      <c r="FG2" s="238"/>
      <c r="FH2" s="238"/>
      <c r="FI2" s="238"/>
      <c r="FJ2" s="238"/>
      <c r="FK2" s="239"/>
      <c r="FL2" s="237" t="str">
        <f>CONCATENATE("Week of  ",LOOKUP(FM1,$I$102:$U$102,$I$103:$U$103)," ",DAY(FM3)," ",YEAR(FM3))</f>
        <v>Week of  December 8 2014</v>
      </c>
      <c r="FM2" s="238"/>
      <c r="FN2" s="238"/>
      <c r="FO2" s="238"/>
      <c r="FP2" s="238"/>
      <c r="FQ2" s="238"/>
      <c r="FR2" s="239"/>
      <c r="FS2" s="237" t="str">
        <f>CONCATENATE("Week of  ",LOOKUP(FT1,$I$102:$U$102,$I$103:$U$103)," ",DAY(FT3)," ",YEAR(FT3))</f>
        <v>Week of  December 15 2014</v>
      </c>
      <c r="FT2" s="238"/>
      <c r="FU2" s="238"/>
      <c r="FV2" s="238"/>
      <c r="FW2" s="238"/>
      <c r="FX2" s="238"/>
      <c r="FY2" s="239"/>
      <c r="FZ2" s="237" t="str">
        <f>CONCATENATE("Week of  ",LOOKUP(GA1,$I$102:$U$102,$I$103:$U$103)," ",DAY(GA3)," ",YEAR(GA3))</f>
        <v>Week of  December 22 2014</v>
      </c>
      <c r="GA2" s="238"/>
      <c r="GB2" s="238"/>
      <c r="GC2" s="238"/>
      <c r="GD2" s="238"/>
      <c r="GE2" s="238"/>
      <c r="GF2" s="239"/>
      <c r="GG2" s="237" t="str">
        <f>CONCATENATE("Week of  ",LOOKUP(GH1,$I$102:$U$102,$I$103:$U$103)," ",DAY(GH3)," ",YEAR(GH3))</f>
        <v>Week of  December 29 2014</v>
      </c>
      <c r="GH2" s="238"/>
      <c r="GI2" s="238"/>
      <c r="GJ2" s="238"/>
      <c r="GK2" s="238"/>
      <c r="GL2" s="238"/>
      <c r="GM2" s="239"/>
      <c r="GN2" s="237" t="str">
        <f>CONCATENATE("Week of  ",LOOKUP(GO1,$I$102:$U$102,$I$103:$U$103)," ",DAY(GO3)," ",YEAR(GO3))</f>
        <v>Week of  January 5 2015</v>
      </c>
      <c r="GO2" s="238"/>
      <c r="GP2" s="238"/>
      <c r="GQ2" s="238"/>
      <c r="GR2" s="238"/>
      <c r="GS2" s="238"/>
      <c r="GT2" s="239"/>
      <c r="GU2" s="237" t="str">
        <f>CONCATENATE("Week of  ",LOOKUP(GV1,$I$102:$U$102,$I$103:$U$103)," ",DAY(GV3)," ",YEAR(GV3))</f>
        <v>Week of  January 12 2015</v>
      </c>
      <c r="GV2" s="238"/>
      <c r="GW2" s="238"/>
      <c r="GX2" s="238"/>
      <c r="GY2" s="238"/>
      <c r="GZ2" s="238"/>
      <c r="HA2" s="239"/>
      <c r="HB2" s="237" t="str">
        <f>CONCATENATE("Week of  ",LOOKUP(HC1,$I$102:$U$102,$I$103:$U$103)," ",DAY(HC3)," ",YEAR(HC3))</f>
        <v>Week of  January 19 2015</v>
      </c>
      <c r="HC2" s="238"/>
      <c r="HD2" s="238"/>
      <c r="HE2" s="238"/>
      <c r="HF2" s="238"/>
      <c r="HG2" s="238"/>
      <c r="HH2" s="239"/>
      <c r="HI2" s="237" t="str">
        <f>CONCATENATE("Week of  ",LOOKUP(HJ1,$I$102:$U$102,$I$103:$U$103)," ",DAY(HJ3)," ",YEAR(HJ3))</f>
        <v>Week of  January 26 2015</v>
      </c>
      <c r="HJ2" s="238"/>
      <c r="HK2" s="238"/>
      <c r="HL2" s="238"/>
      <c r="HM2" s="238"/>
      <c r="HN2" s="238"/>
      <c r="HO2" s="239"/>
      <c r="HP2" s="237" t="str">
        <f>CONCATENATE("Week of  ",LOOKUP(HQ1,$I$102:$U$102,$I$103:$U$103)," ",DAY(HQ3)," ",YEAR(HQ3))</f>
        <v>Week of  February 2 2015</v>
      </c>
      <c r="HQ2" s="238"/>
      <c r="HR2" s="238"/>
      <c r="HS2" s="238"/>
      <c r="HT2" s="238"/>
      <c r="HU2" s="238"/>
      <c r="HV2" s="239"/>
      <c r="HW2" s="237" t="str">
        <f>CONCATENATE("Week of  ",LOOKUP(HX1,$I$102:$U$102,$I$103:$U$103)," ",DAY(HX3)," ",YEAR(HX3))</f>
        <v>Week of  February 9 2015</v>
      </c>
      <c r="HX2" s="238"/>
      <c r="HY2" s="238"/>
      <c r="HZ2" s="238"/>
      <c r="IA2" s="238"/>
      <c r="IB2" s="238"/>
      <c r="IC2" s="239"/>
      <c r="ID2" s="237" t="str">
        <f>CONCATENATE("Week of  ",LOOKUP(IE1,$I$102:$U$102,$I$103:$U$103)," ",DAY(IE3)," ",YEAR(IE3))</f>
        <v>Week of  February 16 2015</v>
      </c>
      <c r="IE2" s="238"/>
      <c r="IF2" s="238"/>
      <c r="IG2" s="238"/>
      <c r="IH2" s="238"/>
      <c r="II2" s="238"/>
      <c r="IJ2" s="239"/>
    </row>
    <row r="3" spans="2:244" s="7" customFormat="1" ht="15.75">
      <c r="B3" s="247" t="str">
        <f>N2</f>
        <v>Week of  July 7 2014</v>
      </c>
      <c r="C3" s="248"/>
      <c r="D3" s="35"/>
      <c r="J3" s="10"/>
      <c r="K3" s="10"/>
      <c r="L3" s="10"/>
      <c r="M3" s="10"/>
      <c r="N3" s="11">
        <f>O3-1</f>
        <v>41826</v>
      </c>
      <c r="O3" s="12">
        <f>IF(WEEKDAY($K$1)=1,$K$1+1,IF(WEEKDAY($K$1)=7,$K$1-5,IF(WEEKDAY($K$1)=6,$K$1-4,IF(WEEKDAY($K$1)=5,$K$1-3,IF(WEEKDAY($K$1)=4,$K$1-2,IF(WEEKDAY($K$1)=3,$K$1-1,$K$1))))))</f>
        <v>41827</v>
      </c>
      <c r="P3" s="12">
        <f aca="true" t="shared" si="1" ref="P3:BJ3">O3+1</f>
        <v>41828</v>
      </c>
      <c r="Q3" s="12">
        <f t="shared" si="1"/>
        <v>41829</v>
      </c>
      <c r="R3" s="12">
        <f t="shared" si="1"/>
        <v>41830</v>
      </c>
      <c r="S3" s="12">
        <f t="shared" si="1"/>
        <v>41831</v>
      </c>
      <c r="T3" s="11">
        <f t="shared" si="1"/>
        <v>41832</v>
      </c>
      <c r="U3" s="11">
        <f t="shared" si="1"/>
        <v>41833</v>
      </c>
      <c r="V3" s="12">
        <f t="shared" si="1"/>
        <v>41834</v>
      </c>
      <c r="W3" s="12">
        <f t="shared" si="1"/>
        <v>41835</v>
      </c>
      <c r="X3" s="12">
        <f t="shared" si="1"/>
        <v>41836</v>
      </c>
      <c r="Y3" s="12">
        <f t="shared" si="1"/>
        <v>41837</v>
      </c>
      <c r="Z3" s="12">
        <f t="shared" si="1"/>
        <v>41838</v>
      </c>
      <c r="AA3" s="11">
        <f t="shared" si="1"/>
        <v>41839</v>
      </c>
      <c r="AB3" s="11">
        <f t="shared" si="1"/>
        <v>41840</v>
      </c>
      <c r="AC3" s="12">
        <f t="shared" si="1"/>
        <v>41841</v>
      </c>
      <c r="AD3" s="12">
        <f t="shared" si="1"/>
        <v>41842</v>
      </c>
      <c r="AE3" s="12">
        <f t="shared" si="1"/>
        <v>41843</v>
      </c>
      <c r="AF3" s="12">
        <f t="shared" si="1"/>
        <v>41844</v>
      </c>
      <c r="AG3" s="12">
        <f t="shared" si="1"/>
        <v>41845</v>
      </c>
      <c r="AH3" s="11">
        <f t="shared" si="1"/>
        <v>41846</v>
      </c>
      <c r="AI3" s="11">
        <f t="shared" si="1"/>
        <v>41847</v>
      </c>
      <c r="AJ3" s="12">
        <f t="shared" si="1"/>
        <v>41848</v>
      </c>
      <c r="AK3" s="12">
        <f t="shared" si="1"/>
        <v>41849</v>
      </c>
      <c r="AL3" s="12">
        <f t="shared" si="1"/>
        <v>41850</v>
      </c>
      <c r="AM3" s="12">
        <f t="shared" si="1"/>
        <v>41851</v>
      </c>
      <c r="AN3" s="12">
        <f t="shared" si="1"/>
        <v>41852</v>
      </c>
      <c r="AO3" s="11">
        <f t="shared" si="1"/>
        <v>41853</v>
      </c>
      <c r="AP3" s="11">
        <f t="shared" si="1"/>
        <v>41854</v>
      </c>
      <c r="AQ3" s="12">
        <f t="shared" si="1"/>
        <v>41855</v>
      </c>
      <c r="AR3" s="12">
        <f t="shared" si="1"/>
        <v>41856</v>
      </c>
      <c r="AS3" s="12">
        <f t="shared" si="1"/>
        <v>41857</v>
      </c>
      <c r="AT3" s="12">
        <f t="shared" si="1"/>
        <v>41858</v>
      </c>
      <c r="AU3" s="12">
        <f t="shared" si="1"/>
        <v>41859</v>
      </c>
      <c r="AV3" s="11">
        <f t="shared" si="1"/>
        <v>41860</v>
      </c>
      <c r="AW3" s="11">
        <f t="shared" si="1"/>
        <v>41861</v>
      </c>
      <c r="AX3" s="12">
        <f t="shared" si="1"/>
        <v>41862</v>
      </c>
      <c r="AY3" s="12">
        <f t="shared" si="1"/>
        <v>41863</v>
      </c>
      <c r="AZ3" s="12">
        <f t="shared" si="1"/>
        <v>41864</v>
      </c>
      <c r="BA3" s="12">
        <f t="shared" si="1"/>
        <v>41865</v>
      </c>
      <c r="BB3" s="12">
        <f t="shared" si="1"/>
        <v>41866</v>
      </c>
      <c r="BC3" s="11">
        <f t="shared" si="1"/>
        <v>41867</v>
      </c>
      <c r="BD3" s="11">
        <f t="shared" si="1"/>
        <v>41868</v>
      </c>
      <c r="BE3" s="12">
        <f t="shared" si="1"/>
        <v>41869</v>
      </c>
      <c r="BF3" s="12">
        <f t="shared" si="1"/>
        <v>41870</v>
      </c>
      <c r="BG3" s="12">
        <f t="shared" si="1"/>
        <v>41871</v>
      </c>
      <c r="BH3" s="12">
        <f t="shared" si="1"/>
        <v>41872</v>
      </c>
      <c r="BI3" s="12">
        <f t="shared" si="1"/>
        <v>41873</v>
      </c>
      <c r="BJ3" s="11">
        <f t="shared" si="1"/>
        <v>41874</v>
      </c>
      <c r="BK3" s="11">
        <f aca="true" t="shared" si="2" ref="BK3:BQ3">BJ3+1</f>
        <v>41875</v>
      </c>
      <c r="BL3" s="12">
        <f t="shared" si="2"/>
        <v>41876</v>
      </c>
      <c r="BM3" s="12">
        <f t="shared" si="2"/>
        <v>41877</v>
      </c>
      <c r="BN3" s="12">
        <f t="shared" si="2"/>
        <v>41878</v>
      </c>
      <c r="BO3" s="12">
        <f t="shared" si="2"/>
        <v>41879</v>
      </c>
      <c r="BP3" s="12">
        <f t="shared" si="2"/>
        <v>41880</v>
      </c>
      <c r="BQ3" s="11">
        <f t="shared" si="2"/>
        <v>41881</v>
      </c>
      <c r="BR3" s="11">
        <f aca="true" t="shared" si="3" ref="BR3:CQ3">BQ3+1</f>
        <v>41882</v>
      </c>
      <c r="BS3" s="12">
        <f t="shared" si="3"/>
        <v>41883</v>
      </c>
      <c r="BT3" s="12">
        <f t="shared" si="3"/>
        <v>41884</v>
      </c>
      <c r="BU3" s="12">
        <f t="shared" si="3"/>
        <v>41885</v>
      </c>
      <c r="BV3" s="12">
        <f t="shared" si="3"/>
        <v>41886</v>
      </c>
      <c r="BW3" s="12">
        <f t="shared" si="3"/>
        <v>41887</v>
      </c>
      <c r="BX3" s="11">
        <f t="shared" si="3"/>
        <v>41888</v>
      </c>
      <c r="BY3" s="11">
        <f t="shared" si="3"/>
        <v>41889</v>
      </c>
      <c r="BZ3" s="12">
        <f t="shared" si="3"/>
        <v>41890</v>
      </c>
      <c r="CA3" s="12">
        <f t="shared" si="3"/>
        <v>41891</v>
      </c>
      <c r="CB3" s="12">
        <f t="shared" si="3"/>
        <v>41892</v>
      </c>
      <c r="CC3" s="12">
        <f t="shared" si="3"/>
        <v>41893</v>
      </c>
      <c r="CD3" s="12">
        <f t="shared" si="3"/>
        <v>41894</v>
      </c>
      <c r="CE3" s="11">
        <f t="shared" si="3"/>
        <v>41895</v>
      </c>
      <c r="CF3" s="11">
        <f t="shared" si="3"/>
        <v>41896</v>
      </c>
      <c r="CG3" s="12">
        <f t="shared" si="3"/>
        <v>41897</v>
      </c>
      <c r="CH3" s="12">
        <f t="shared" si="3"/>
        <v>41898</v>
      </c>
      <c r="CI3" s="12">
        <f t="shared" si="3"/>
        <v>41899</v>
      </c>
      <c r="CJ3" s="12">
        <f t="shared" si="3"/>
        <v>41900</v>
      </c>
      <c r="CK3" s="12">
        <f t="shared" si="3"/>
        <v>41901</v>
      </c>
      <c r="CL3" s="11">
        <f t="shared" si="3"/>
        <v>41902</v>
      </c>
      <c r="CM3" s="11">
        <f t="shared" si="3"/>
        <v>41903</v>
      </c>
      <c r="CN3" s="12">
        <f t="shared" si="3"/>
        <v>41904</v>
      </c>
      <c r="CO3" s="12">
        <f t="shared" si="3"/>
        <v>41905</v>
      </c>
      <c r="CP3" s="12">
        <f t="shared" si="3"/>
        <v>41906</v>
      </c>
      <c r="CQ3" s="12">
        <f t="shared" si="3"/>
        <v>41907</v>
      </c>
      <c r="CR3" s="12">
        <f aca="true" t="shared" si="4" ref="CR3:DW3">CQ3+1</f>
        <v>41908</v>
      </c>
      <c r="CS3" s="11">
        <f t="shared" si="4"/>
        <v>41909</v>
      </c>
      <c r="CT3" s="11">
        <f t="shared" si="4"/>
        <v>41910</v>
      </c>
      <c r="CU3" s="12">
        <f t="shared" si="4"/>
        <v>41911</v>
      </c>
      <c r="CV3" s="12">
        <f t="shared" si="4"/>
        <v>41912</v>
      </c>
      <c r="CW3" s="12">
        <f t="shared" si="4"/>
        <v>41913</v>
      </c>
      <c r="CX3" s="12">
        <f t="shared" si="4"/>
        <v>41914</v>
      </c>
      <c r="CY3" s="12">
        <f t="shared" si="4"/>
        <v>41915</v>
      </c>
      <c r="CZ3" s="11">
        <f t="shared" si="4"/>
        <v>41916</v>
      </c>
      <c r="DA3" s="11">
        <f t="shared" si="4"/>
        <v>41917</v>
      </c>
      <c r="DB3" s="12">
        <f t="shared" si="4"/>
        <v>41918</v>
      </c>
      <c r="DC3" s="12">
        <f t="shared" si="4"/>
        <v>41919</v>
      </c>
      <c r="DD3" s="12">
        <f t="shared" si="4"/>
        <v>41920</v>
      </c>
      <c r="DE3" s="12">
        <f t="shared" si="4"/>
        <v>41921</v>
      </c>
      <c r="DF3" s="12">
        <f t="shared" si="4"/>
        <v>41922</v>
      </c>
      <c r="DG3" s="11">
        <f t="shared" si="4"/>
        <v>41923</v>
      </c>
      <c r="DH3" s="11">
        <f t="shared" si="4"/>
        <v>41924</v>
      </c>
      <c r="DI3" s="12">
        <f t="shared" si="4"/>
        <v>41925</v>
      </c>
      <c r="DJ3" s="12">
        <f t="shared" si="4"/>
        <v>41926</v>
      </c>
      <c r="DK3" s="12">
        <f t="shared" si="4"/>
        <v>41927</v>
      </c>
      <c r="DL3" s="12">
        <f t="shared" si="4"/>
        <v>41928</v>
      </c>
      <c r="DM3" s="12">
        <f t="shared" si="4"/>
        <v>41929</v>
      </c>
      <c r="DN3" s="11">
        <f t="shared" si="4"/>
        <v>41930</v>
      </c>
      <c r="DO3" s="11">
        <f t="shared" si="4"/>
        <v>41931</v>
      </c>
      <c r="DP3" s="12">
        <f t="shared" si="4"/>
        <v>41932</v>
      </c>
      <c r="DQ3" s="12">
        <f t="shared" si="4"/>
        <v>41933</v>
      </c>
      <c r="DR3" s="12">
        <f t="shared" si="4"/>
        <v>41934</v>
      </c>
      <c r="DS3" s="12">
        <f t="shared" si="4"/>
        <v>41935</v>
      </c>
      <c r="DT3" s="12">
        <f t="shared" si="4"/>
        <v>41936</v>
      </c>
      <c r="DU3" s="11">
        <f t="shared" si="4"/>
        <v>41937</v>
      </c>
      <c r="DV3" s="11">
        <f t="shared" si="4"/>
        <v>41938</v>
      </c>
      <c r="DW3" s="12">
        <f t="shared" si="4"/>
        <v>41939</v>
      </c>
      <c r="DX3" s="12">
        <f aca="true" t="shared" si="5" ref="DX3:FC3">DW3+1</f>
        <v>41940</v>
      </c>
      <c r="DY3" s="12">
        <f t="shared" si="5"/>
        <v>41941</v>
      </c>
      <c r="DZ3" s="12">
        <f t="shared" si="5"/>
        <v>41942</v>
      </c>
      <c r="EA3" s="12">
        <f t="shared" si="5"/>
        <v>41943</v>
      </c>
      <c r="EB3" s="11">
        <f t="shared" si="5"/>
        <v>41944</v>
      </c>
      <c r="EC3" s="11">
        <f t="shared" si="5"/>
        <v>41945</v>
      </c>
      <c r="ED3" s="12">
        <f t="shared" si="5"/>
        <v>41946</v>
      </c>
      <c r="EE3" s="12">
        <f t="shared" si="5"/>
        <v>41947</v>
      </c>
      <c r="EF3" s="12">
        <f t="shared" si="5"/>
        <v>41948</v>
      </c>
      <c r="EG3" s="12">
        <f t="shared" si="5"/>
        <v>41949</v>
      </c>
      <c r="EH3" s="12">
        <f t="shared" si="5"/>
        <v>41950</v>
      </c>
      <c r="EI3" s="11">
        <f t="shared" si="5"/>
        <v>41951</v>
      </c>
      <c r="EJ3" s="11">
        <f t="shared" si="5"/>
        <v>41952</v>
      </c>
      <c r="EK3" s="12">
        <f t="shared" si="5"/>
        <v>41953</v>
      </c>
      <c r="EL3" s="12">
        <f t="shared" si="5"/>
        <v>41954</v>
      </c>
      <c r="EM3" s="12">
        <f t="shared" si="5"/>
        <v>41955</v>
      </c>
      <c r="EN3" s="12">
        <f t="shared" si="5"/>
        <v>41956</v>
      </c>
      <c r="EO3" s="12">
        <f t="shared" si="5"/>
        <v>41957</v>
      </c>
      <c r="EP3" s="11">
        <f t="shared" si="5"/>
        <v>41958</v>
      </c>
      <c r="EQ3" s="11">
        <f t="shared" si="5"/>
        <v>41959</v>
      </c>
      <c r="ER3" s="12">
        <f t="shared" si="5"/>
        <v>41960</v>
      </c>
      <c r="ES3" s="12">
        <f t="shared" si="5"/>
        <v>41961</v>
      </c>
      <c r="ET3" s="12">
        <f t="shared" si="5"/>
        <v>41962</v>
      </c>
      <c r="EU3" s="12">
        <f t="shared" si="5"/>
        <v>41963</v>
      </c>
      <c r="EV3" s="12">
        <f t="shared" si="5"/>
        <v>41964</v>
      </c>
      <c r="EW3" s="11">
        <f t="shared" si="5"/>
        <v>41965</v>
      </c>
      <c r="EX3" s="11">
        <f t="shared" si="5"/>
        <v>41966</v>
      </c>
      <c r="EY3" s="12">
        <f t="shared" si="5"/>
        <v>41967</v>
      </c>
      <c r="EZ3" s="12">
        <f t="shared" si="5"/>
        <v>41968</v>
      </c>
      <c r="FA3" s="12">
        <f t="shared" si="5"/>
        <v>41969</v>
      </c>
      <c r="FB3" s="12">
        <f t="shared" si="5"/>
        <v>41970</v>
      </c>
      <c r="FC3" s="12">
        <f t="shared" si="5"/>
        <v>41971</v>
      </c>
      <c r="FD3" s="11">
        <f aca="true" t="shared" si="6" ref="FD3:GI3">FC3+1</f>
        <v>41972</v>
      </c>
      <c r="FE3" s="11">
        <f t="shared" si="6"/>
        <v>41973</v>
      </c>
      <c r="FF3" s="12">
        <f t="shared" si="6"/>
        <v>41974</v>
      </c>
      <c r="FG3" s="12">
        <f t="shared" si="6"/>
        <v>41975</v>
      </c>
      <c r="FH3" s="12">
        <f t="shared" si="6"/>
        <v>41976</v>
      </c>
      <c r="FI3" s="12">
        <f t="shared" si="6"/>
        <v>41977</v>
      </c>
      <c r="FJ3" s="12">
        <f t="shared" si="6"/>
        <v>41978</v>
      </c>
      <c r="FK3" s="11">
        <f t="shared" si="6"/>
        <v>41979</v>
      </c>
      <c r="FL3" s="11">
        <f t="shared" si="6"/>
        <v>41980</v>
      </c>
      <c r="FM3" s="12">
        <f t="shared" si="6"/>
        <v>41981</v>
      </c>
      <c r="FN3" s="12">
        <f t="shared" si="6"/>
        <v>41982</v>
      </c>
      <c r="FO3" s="12">
        <f t="shared" si="6"/>
        <v>41983</v>
      </c>
      <c r="FP3" s="12">
        <f t="shared" si="6"/>
        <v>41984</v>
      </c>
      <c r="FQ3" s="12">
        <f t="shared" si="6"/>
        <v>41985</v>
      </c>
      <c r="FR3" s="11">
        <f t="shared" si="6"/>
        <v>41986</v>
      </c>
      <c r="FS3" s="11">
        <f t="shared" si="6"/>
        <v>41987</v>
      </c>
      <c r="FT3" s="12">
        <f t="shared" si="6"/>
        <v>41988</v>
      </c>
      <c r="FU3" s="12">
        <f t="shared" si="6"/>
        <v>41989</v>
      </c>
      <c r="FV3" s="12">
        <f t="shared" si="6"/>
        <v>41990</v>
      </c>
      <c r="FW3" s="12">
        <f t="shared" si="6"/>
        <v>41991</v>
      </c>
      <c r="FX3" s="12">
        <f t="shared" si="6"/>
        <v>41992</v>
      </c>
      <c r="FY3" s="11">
        <f t="shared" si="6"/>
        <v>41993</v>
      </c>
      <c r="FZ3" s="11">
        <f t="shared" si="6"/>
        <v>41994</v>
      </c>
      <c r="GA3" s="12">
        <f t="shared" si="6"/>
        <v>41995</v>
      </c>
      <c r="GB3" s="12">
        <f t="shared" si="6"/>
        <v>41996</v>
      </c>
      <c r="GC3" s="12">
        <f t="shared" si="6"/>
        <v>41997</v>
      </c>
      <c r="GD3" s="12">
        <f t="shared" si="6"/>
        <v>41998</v>
      </c>
      <c r="GE3" s="12">
        <f t="shared" si="6"/>
        <v>41999</v>
      </c>
      <c r="GF3" s="11">
        <f t="shared" si="6"/>
        <v>42000</v>
      </c>
      <c r="GG3" s="11">
        <f t="shared" si="6"/>
        <v>42001</v>
      </c>
      <c r="GH3" s="12">
        <f t="shared" si="6"/>
        <v>42002</v>
      </c>
      <c r="GI3" s="12">
        <f t="shared" si="6"/>
        <v>42003</v>
      </c>
      <c r="GJ3" s="12">
        <f aca="true" t="shared" si="7" ref="GJ3:HO3">GI3+1</f>
        <v>42004</v>
      </c>
      <c r="GK3" s="12">
        <f t="shared" si="7"/>
        <v>42005</v>
      </c>
      <c r="GL3" s="12">
        <f t="shared" si="7"/>
        <v>42006</v>
      </c>
      <c r="GM3" s="11">
        <f t="shared" si="7"/>
        <v>42007</v>
      </c>
      <c r="GN3" s="11">
        <f t="shared" si="7"/>
        <v>42008</v>
      </c>
      <c r="GO3" s="12">
        <f t="shared" si="7"/>
        <v>42009</v>
      </c>
      <c r="GP3" s="12">
        <f t="shared" si="7"/>
        <v>42010</v>
      </c>
      <c r="GQ3" s="12">
        <f t="shared" si="7"/>
        <v>42011</v>
      </c>
      <c r="GR3" s="12">
        <f t="shared" si="7"/>
        <v>42012</v>
      </c>
      <c r="GS3" s="12">
        <f t="shared" si="7"/>
        <v>42013</v>
      </c>
      <c r="GT3" s="11">
        <f t="shared" si="7"/>
        <v>42014</v>
      </c>
      <c r="GU3" s="11">
        <f t="shared" si="7"/>
        <v>42015</v>
      </c>
      <c r="GV3" s="12">
        <f t="shared" si="7"/>
        <v>42016</v>
      </c>
      <c r="GW3" s="12">
        <f t="shared" si="7"/>
        <v>42017</v>
      </c>
      <c r="GX3" s="12">
        <f t="shared" si="7"/>
        <v>42018</v>
      </c>
      <c r="GY3" s="12">
        <f t="shared" si="7"/>
        <v>42019</v>
      </c>
      <c r="GZ3" s="12">
        <f t="shared" si="7"/>
        <v>42020</v>
      </c>
      <c r="HA3" s="11">
        <f t="shared" si="7"/>
        <v>42021</v>
      </c>
      <c r="HB3" s="11">
        <f t="shared" si="7"/>
        <v>42022</v>
      </c>
      <c r="HC3" s="12">
        <f t="shared" si="7"/>
        <v>42023</v>
      </c>
      <c r="HD3" s="12">
        <f t="shared" si="7"/>
        <v>42024</v>
      </c>
      <c r="HE3" s="12">
        <f t="shared" si="7"/>
        <v>42025</v>
      </c>
      <c r="HF3" s="12">
        <f t="shared" si="7"/>
        <v>42026</v>
      </c>
      <c r="HG3" s="12">
        <f t="shared" si="7"/>
        <v>42027</v>
      </c>
      <c r="HH3" s="11">
        <f t="shared" si="7"/>
        <v>42028</v>
      </c>
      <c r="HI3" s="11">
        <f t="shared" si="7"/>
        <v>42029</v>
      </c>
      <c r="HJ3" s="12">
        <f t="shared" si="7"/>
        <v>42030</v>
      </c>
      <c r="HK3" s="12">
        <f t="shared" si="7"/>
        <v>42031</v>
      </c>
      <c r="HL3" s="12">
        <f t="shared" si="7"/>
        <v>42032</v>
      </c>
      <c r="HM3" s="12">
        <f t="shared" si="7"/>
        <v>42033</v>
      </c>
      <c r="HN3" s="12">
        <f t="shared" si="7"/>
        <v>42034</v>
      </c>
      <c r="HO3" s="11">
        <f t="shared" si="7"/>
        <v>42035</v>
      </c>
      <c r="HP3" s="11">
        <f aca="true" t="shared" si="8" ref="HP3:IJ3">HO3+1</f>
        <v>42036</v>
      </c>
      <c r="HQ3" s="12">
        <f t="shared" si="8"/>
        <v>42037</v>
      </c>
      <c r="HR3" s="12">
        <f t="shared" si="8"/>
        <v>42038</v>
      </c>
      <c r="HS3" s="12">
        <f t="shared" si="8"/>
        <v>42039</v>
      </c>
      <c r="HT3" s="12">
        <f t="shared" si="8"/>
        <v>42040</v>
      </c>
      <c r="HU3" s="12">
        <f t="shared" si="8"/>
        <v>42041</v>
      </c>
      <c r="HV3" s="11">
        <f t="shared" si="8"/>
        <v>42042</v>
      </c>
      <c r="HW3" s="11">
        <f t="shared" si="8"/>
        <v>42043</v>
      </c>
      <c r="HX3" s="12">
        <f t="shared" si="8"/>
        <v>42044</v>
      </c>
      <c r="HY3" s="12">
        <f t="shared" si="8"/>
        <v>42045</v>
      </c>
      <c r="HZ3" s="12">
        <f t="shared" si="8"/>
        <v>42046</v>
      </c>
      <c r="IA3" s="12">
        <f t="shared" si="8"/>
        <v>42047</v>
      </c>
      <c r="IB3" s="12">
        <f t="shared" si="8"/>
        <v>42048</v>
      </c>
      <c r="IC3" s="11">
        <f t="shared" si="8"/>
        <v>42049</v>
      </c>
      <c r="ID3" s="11">
        <f t="shared" si="8"/>
        <v>42050</v>
      </c>
      <c r="IE3" s="12">
        <f t="shared" si="8"/>
        <v>42051</v>
      </c>
      <c r="IF3" s="12">
        <f t="shared" si="8"/>
        <v>42052</v>
      </c>
      <c r="IG3" s="12">
        <f t="shared" si="8"/>
        <v>42053</v>
      </c>
      <c r="IH3" s="12">
        <f t="shared" si="8"/>
        <v>42054</v>
      </c>
      <c r="II3" s="12">
        <f t="shared" si="8"/>
        <v>42055</v>
      </c>
      <c r="IJ3" s="11">
        <f t="shared" si="8"/>
        <v>42056</v>
      </c>
    </row>
    <row r="4" spans="2:244" s="7" customFormat="1" ht="13.5">
      <c r="B4" s="36"/>
      <c r="C4" s="36"/>
      <c r="D4" s="37"/>
      <c r="G4" s="38" t="s">
        <v>18</v>
      </c>
      <c r="H4" s="38" t="s">
        <v>19</v>
      </c>
      <c r="I4" s="38" t="s">
        <v>20</v>
      </c>
      <c r="J4" s="39" t="s">
        <v>21</v>
      </c>
      <c r="K4" s="39" t="s">
        <v>22</v>
      </c>
      <c r="L4" s="39" t="s">
        <v>23</v>
      </c>
      <c r="M4" s="40" t="s">
        <v>24</v>
      </c>
      <c r="N4" s="16">
        <f aca="true" t="shared" si="9" ref="N4:T4">N3</f>
        <v>41826</v>
      </c>
      <c r="O4" s="17">
        <f t="shared" si="9"/>
        <v>41827</v>
      </c>
      <c r="P4" s="17">
        <f t="shared" si="9"/>
        <v>41828</v>
      </c>
      <c r="Q4" s="17">
        <f t="shared" si="9"/>
        <v>41829</v>
      </c>
      <c r="R4" s="17">
        <f t="shared" si="9"/>
        <v>41830</v>
      </c>
      <c r="S4" s="17">
        <f t="shared" si="9"/>
        <v>41831</v>
      </c>
      <c r="T4" s="16">
        <f t="shared" si="9"/>
        <v>41832</v>
      </c>
      <c r="U4" s="16">
        <f>T4+1</f>
        <v>41833</v>
      </c>
      <c r="V4" s="17">
        <f aca="true" t="shared" si="10" ref="V4:CG4">V3</f>
        <v>41834</v>
      </c>
      <c r="W4" s="17">
        <f t="shared" si="10"/>
        <v>41835</v>
      </c>
      <c r="X4" s="17">
        <f t="shared" si="10"/>
        <v>41836</v>
      </c>
      <c r="Y4" s="17">
        <f t="shared" si="10"/>
        <v>41837</v>
      </c>
      <c r="Z4" s="17">
        <f t="shared" si="10"/>
        <v>41838</v>
      </c>
      <c r="AA4" s="16">
        <f t="shared" si="10"/>
        <v>41839</v>
      </c>
      <c r="AB4" s="16">
        <f t="shared" si="10"/>
        <v>41840</v>
      </c>
      <c r="AC4" s="17">
        <f t="shared" si="10"/>
        <v>41841</v>
      </c>
      <c r="AD4" s="17">
        <f t="shared" si="10"/>
        <v>41842</v>
      </c>
      <c r="AE4" s="17">
        <f t="shared" si="10"/>
        <v>41843</v>
      </c>
      <c r="AF4" s="17">
        <f t="shared" si="10"/>
        <v>41844</v>
      </c>
      <c r="AG4" s="17">
        <f t="shared" si="10"/>
        <v>41845</v>
      </c>
      <c r="AH4" s="16">
        <f t="shared" si="10"/>
        <v>41846</v>
      </c>
      <c r="AI4" s="16">
        <f t="shared" si="10"/>
        <v>41847</v>
      </c>
      <c r="AJ4" s="17">
        <f t="shared" si="10"/>
        <v>41848</v>
      </c>
      <c r="AK4" s="17">
        <f t="shared" si="10"/>
        <v>41849</v>
      </c>
      <c r="AL4" s="17">
        <f t="shared" si="10"/>
        <v>41850</v>
      </c>
      <c r="AM4" s="17">
        <f t="shared" si="10"/>
        <v>41851</v>
      </c>
      <c r="AN4" s="17">
        <f t="shared" si="10"/>
        <v>41852</v>
      </c>
      <c r="AO4" s="16">
        <f t="shared" si="10"/>
        <v>41853</v>
      </c>
      <c r="AP4" s="16">
        <f t="shared" si="10"/>
        <v>41854</v>
      </c>
      <c r="AQ4" s="17">
        <f t="shared" si="10"/>
        <v>41855</v>
      </c>
      <c r="AR4" s="17">
        <f t="shared" si="10"/>
        <v>41856</v>
      </c>
      <c r="AS4" s="17">
        <f t="shared" si="10"/>
        <v>41857</v>
      </c>
      <c r="AT4" s="17">
        <f t="shared" si="10"/>
        <v>41858</v>
      </c>
      <c r="AU4" s="17">
        <f t="shared" si="10"/>
        <v>41859</v>
      </c>
      <c r="AV4" s="16">
        <f t="shared" si="10"/>
        <v>41860</v>
      </c>
      <c r="AW4" s="16">
        <f t="shared" si="10"/>
        <v>41861</v>
      </c>
      <c r="AX4" s="17">
        <f t="shared" si="10"/>
        <v>41862</v>
      </c>
      <c r="AY4" s="17">
        <f t="shared" si="10"/>
        <v>41863</v>
      </c>
      <c r="AZ4" s="17">
        <f t="shared" si="10"/>
        <v>41864</v>
      </c>
      <c r="BA4" s="17">
        <f t="shared" si="10"/>
        <v>41865</v>
      </c>
      <c r="BB4" s="17">
        <f t="shared" si="10"/>
        <v>41866</v>
      </c>
      <c r="BC4" s="16">
        <f t="shared" si="10"/>
        <v>41867</v>
      </c>
      <c r="BD4" s="16">
        <f t="shared" si="10"/>
        <v>41868</v>
      </c>
      <c r="BE4" s="17">
        <f t="shared" si="10"/>
        <v>41869</v>
      </c>
      <c r="BF4" s="17">
        <f t="shared" si="10"/>
        <v>41870</v>
      </c>
      <c r="BG4" s="17">
        <f t="shared" si="10"/>
        <v>41871</v>
      </c>
      <c r="BH4" s="17">
        <f t="shared" si="10"/>
        <v>41872</v>
      </c>
      <c r="BI4" s="17">
        <f t="shared" si="10"/>
        <v>41873</v>
      </c>
      <c r="BJ4" s="16">
        <f t="shared" si="10"/>
        <v>41874</v>
      </c>
      <c r="BK4" s="16">
        <f aca="true" t="shared" si="11" ref="BK4:BQ4">BK3</f>
        <v>41875</v>
      </c>
      <c r="BL4" s="17">
        <f t="shared" si="11"/>
        <v>41876</v>
      </c>
      <c r="BM4" s="17">
        <f t="shared" si="11"/>
        <v>41877</v>
      </c>
      <c r="BN4" s="17">
        <f t="shared" si="11"/>
        <v>41878</v>
      </c>
      <c r="BO4" s="17">
        <f t="shared" si="11"/>
        <v>41879</v>
      </c>
      <c r="BP4" s="17">
        <f t="shared" si="11"/>
        <v>41880</v>
      </c>
      <c r="BQ4" s="16">
        <f t="shared" si="11"/>
        <v>41881</v>
      </c>
      <c r="BR4" s="16">
        <f t="shared" si="10"/>
        <v>41882</v>
      </c>
      <c r="BS4" s="17">
        <f t="shared" si="10"/>
        <v>41883</v>
      </c>
      <c r="BT4" s="17">
        <f t="shared" si="10"/>
        <v>41884</v>
      </c>
      <c r="BU4" s="17">
        <f t="shared" si="10"/>
        <v>41885</v>
      </c>
      <c r="BV4" s="17">
        <f t="shared" si="10"/>
        <v>41886</v>
      </c>
      <c r="BW4" s="17">
        <f t="shared" si="10"/>
        <v>41887</v>
      </c>
      <c r="BX4" s="16">
        <f t="shared" si="10"/>
        <v>41888</v>
      </c>
      <c r="BY4" s="16">
        <f t="shared" si="10"/>
        <v>41889</v>
      </c>
      <c r="BZ4" s="17">
        <f t="shared" si="10"/>
        <v>41890</v>
      </c>
      <c r="CA4" s="17">
        <f t="shared" si="10"/>
        <v>41891</v>
      </c>
      <c r="CB4" s="17">
        <f t="shared" si="10"/>
        <v>41892</v>
      </c>
      <c r="CC4" s="17">
        <f t="shared" si="10"/>
        <v>41893</v>
      </c>
      <c r="CD4" s="17">
        <f t="shared" si="10"/>
        <v>41894</v>
      </c>
      <c r="CE4" s="16">
        <f t="shared" si="10"/>
        <v>41895</v>
      </c>
      <c r="CF4" s="16">
        <f t="shared" si="10"/>
        <v>41896</v>
      </c>
      <c r="CG4" s="17">
        <f t="shared" si="10"/>
        <v>41897</v>
      </c>
      <c r="CH4" s="17">
        <f aca="true" t="shared" si="12" ref="CH4:ES4">CH3</f>
        <v>41898</v>
      </c>
      <c r="CI4" s="17">
        <f t="shared" si="12"/>
        <v>41899</v>
      </c>
      <c r="CJ4" s="17">
        <f t="shared" si="12"/>
        <v>41900</v>
      </c>
      <c r="CK4" s="17">
        <f t="shared" si="12"/>
        <v>41901</v>
      </c>
      <c r="CL4" s="16">
        <f t="shared" si="12"/>
        <v>41902</v>
      </c>
      <c r="CM4" s="16">
        <f t="shared" si="12"/>
        <v>41903</v>
      </c>
      <c r="CN4" s="17">
        <f t="shared" si="12"/>
        <v>41904</v>
      </c>
      <c r="CO4" s="17">
        <f t="shared" si="12"/>
        <v>41905</v>
      </c>
      <c r="CP4" s="17">
        <f t="shared" si="12"/>
        <v>41906</v>
      </c>
      <c r="CQ4" s="17">
        <f t="shared" si="12"/>
        <v>41907</v>
      </c>
      <c r="CR4" s="17">
        <f t="shared" si="12"/>
        <v>41908</v>
      </c>
      <c r="CS4" s="16">
        <f t="shared" si="12"/>
        <v>41909</v>
      </c>
      <c r="CT4" s="16">
        <f t="shared" si="12"/>
        <v>41910</v>
      </c>
      <c r="CU4" s="17">
        <f t="shared" si="12"/>
        <v>41911</v>
      </c>
      <c r="CV4" s="17">
        <f t="shared" si="12"/>
        <v>41912</v>
      </c>
      <c r="CW4" s="17">
        <f t="shared" si="12"/>
        <v>41913</v>
      </c>
      <c r="CX4" s="17">
        <f t="shared" si="12"/>
        <v>41914</v>
      </c>
      <c r="CY4" s="17">
        <f t="shared" si="12"/>
        <v>41915</v>
      </c>
      <c r="CZ4" s="16">
        <f t="shared" si="12"/>
        <v>41916</v>
      </c>
      <c r="DA4" s="16">
        <f t="shared" si="12"/>
        <v>41917</v>
      </c>
      <c r="DB4" s="17">
        <f t="shared" si="12"/>
        <v>41918</v>
      </c>
      <c r="DC4" s="17">
        <f t="shared" si="12"/>
        <v>41919</v>
      </c>
      <c r="DD4" s="17">
        <f t="shared" si="12"/>
        <v>41920</v>
      </c>
      <c r="DE4" s="17">
        <f t="shared" si="12"/>
        <v>41921</v>
      </c>
      <c r="DF4" s="17">
        <f t="shared" si="12"/>
        <v>41922</v>
      </c>
      <c r="DG4" s="16">
        <f t="shared" si="12"/>
        <v>41923</v>
      </c>
      <c r="DH4" s="16">
        <f t="shared" si="12"/>
        <v>41924</v>
      </c>
      <c r="DI4" s="17">
        <f t="shared" si="12"/>
        <v>41925</v>
      </c>
      <c r="DJ4" s="17">
        <f t="shared" si="12"/>
        <v>41926</v>
      </c>
      <c r="DK4" s="17">
        <f t="shared" si="12"/>
        <v>41927</v>
      </c>
      <c r="DL4" s="17">
        <f t="shared" si="12"/>
        <v>41928</v>
      </c>
      <c r="DM4" s="17">
        <f t="shared" si="12"/>
        <v>41929</v>
      </c>
      <c r="DN4" s="16">
        <f t="shared" si="12"/>
        <v>41930</v>
      </c>
      <c r="DO4" s="16">
        <f t="shared" si="12"/>
        <v>41931</v>
      </c>
      <c r="DP4" s="17">
        <f t="shared" si="12"/>
        <v>41932</v>
      </c>
      <c r="DQ4" s="17">
        <f t="shared" si="12"/>
        <v>41933</v>
      </c>
      <c r="DR4" s="17">
        <f t="shared" si="12"/>
        <v>41934</v>
      </c>
      <c r="DS4" s="17">
        <f t="shared" si="12"/>
        <v>41935</v>
      </c>
      <c r="DT4" s="17">
        <f t="shared" si="12"/>
        <v>41936</v>
      </c>
      <c r="DU4" s="16">
        <f t="shared" si="12"/>
        <v>41937</v>
      </c>
      <c r="DV4" s="16">
        <f t="shared" si="12"/>
        <v>41938</v>
      </c>
      <c r="DW4" s="17">
        <f t="shared" si="12"/>
        <v>41939</v>
      </c>
      <c r="DX4" s="17">
        <f t="shared" si="12"/>
        <v>41940</v>
      </c>
      <c r="DY4" s="17">
        <f t="shared" si="12"/>
        <v>41941</v>
      </c>
      <c r="DZ4" s="17">
        <f t="shared" si="12"/>
        <v>41942</v>
      </c>
      <c r="EA4" s="17">
        <f t="shared" si="12"/>
        <v>41943</v>
      </c>
      <c r="EB4" s="16">
        <f t="shared" si="12"/>
        <v>41944</v>
      </c>
      <c r="EC4" s="16">
        <f t="shared" si="12"/>
        <v>41945</v>
      </c>
      <c r="ED4" s="17">
        <f t="shared" si="12"/>
        <v>41946</v>
      </c>
      <c r="EE4" s="17">
        <f t="shared" si="12"/>
        <v>41947</v>
      </c>
      <c r="EF4" s="17">
        <f t="shared" si="12"/>
        <v>41948</v>
      </c>
      <c r="EG4" s="17">
        <f t="shared" si="12"/>
        <v>41949</v>
      </c>
      <c r="EH4" s="17">
        <f t="shared" si="12"/>
        <v>41950</v>
      </c>
      <c r="EI4" s="16">
        <f t="shared" si="12"/>
        <v>41951</v>
      </c>
      <c r="EJ4" s="16">
        <f t="shared" si="12"/>
        <v>41952</v>
      </c>
      <c r="EK4" s="17">
        <f t="shared" si="12"/>
        <v>41953</v>
      </c>
      <c r="EL4" s="17">
        <f t="shared" si="12"/>
        <v>41954</v>
      </c>
      <c r="EM4" s="17">
        <f t="shared" si="12"/>
        <v>41955</v>
      </c>
      <c r="EN4" s="17">
        <f t="shared" si="12"/>
        <v>41956</v>
      </c>
      <c r="EO4" s="17">
        <f t="shared" si="12"/>
        <v>41957</v>
      </c>
      <c r="EP4" s="16">
        <f t="shared" si="12"/>
        <v>41958</v>
      </c>
      <c r="EQ4" s="16">
        <f t="shared" si="12"/>
        <v>41959</v>
      </c>
      <c r="ER4" s="17">
        <f t="shared" si="12"/>
        <v>41960</v>
      </c>
      <c r="ES4" s="17">
        <f t="shared" si="12"/>
        <v>41961</v>
      </c>
      <c r="ET4" s="17">
        <f aca="true" t="shared" si="13" ref="ET4:HE4">ET3</f>
        <v>41962</v>
      </c>
      <c r="EU4" s="17">
        <f t="shared" si="13"/>
        <v>41963</v>
      </c>
      <c r="EV4" s="17">
        <f t="shared" si="13"/>
        <v>41964</v>
      </c>
      <c r="EW4" s="16">
        <f t="shared" si="13"/>
        <v>41965</v>
      </c>
      <c r="EX4" s="16">
        <f t="shared" si="13"/>
        <v>41966</v>
      </c>
      <c r="EY4" s="17">
        <f t="shared" si="13"/>
        <v>41967</v>
      </c>
      <c r="EZ4" s="17">
        <f t="shared" si="13"/>
        <v>41968</v>
      </c>
      <c r="FA4" s="17">
        <f t="shared" si="13"/>
        <v>41969</v>
      </c>
      <c r="FB4" s="17">
        <f t="shared" si="13"/>
        <v>41970</v>
      </c>
      <c r="FC4" s="17">
        <f t="shared" si="13"/>
        <v>41971</v>
      </c>
      <c r="FD4" s="16">
        <f t="shared" si="13"/>
        <v>41972</v>
      </c>
      <c r="FE4" s="16">
        <f t="shared" si="13"/>
        <v>41973</v>
      </c>
      <c r="FF4" s="17">
        <f t="shared" si="13"/>
        <v>41974</v>
      </c>
      <c r="FG4" s="17">
        <f t="shared" si="13"/>
        <v>41975</v>
      </c>
      <c r="FH4" s="17">
        <f t="shared" si="13"/>
        <v>41976</v>
      </c>
      <c r="FI4" s="17">
        <f t="shared" si="13"/>
        <v>41977</v>
      </c>
      <c r="FJ4" s="17">
        <f t="shared" si="13"/>
        <v>41978</v>
      </c>
      <c r="FK4" s="16">
        <f t="shared" si="13"/>
        <v>41979</v>
      </c>
      <c r="FL4" s="16">
        <f t="shared" si="13"/>
        <v>41980</v>
      </c>
      <c r="FM4" s="17">
        <f t="shared" si="13"/>
        <v>41981</v>
      </c>
      <c r="FN4" s="17">
        <f t="shared" si="13"/>
        <v>41982</v>
      </c>
      <c r="FO4" s="17">
        <f t="shared" si="13"/>
        <v>41983</v>
      </c>
      <c r="FP4" s="17">
        <f t="shared" si="13"/>
        <v>41984</v>
      </c>
      <c r="FQ4" s="17">
        <f t="shared" si="13"/>
        <v>41985</v>
      </c>
      <c r="FR4" s="16">
        <f t="shared" si="13"/>
        <v>41986</v>
      </c>
      <c r="FS4" s="16">
        <f t="shared" si="13"/>
        <v>41987</v>
      </c>
      <c r="FT4" s="17">
        <f t="shared" si="13"/>
        <v>41988</v>
      </c>
      <c r="FU4" s="17">
        <f t="shared" si="13"/>
        <v>41989</v>
      </c>
      <c r="FV4" s="17">
        <f t="shared" si="13"/>
        <v>41990</v>
      </c>
      <c r="FW4" s="17">
        <f t="shared" si="13"/>
        <v>41991</v>
      </c>
      <c r="FX4" s="17">
        <f t="shared" si="13"/>
        <v>41992</v>
      </c>
      <c r="FY4" s="16">
        <f t="shared" si="13"/>
        <v>41993</v>
      </c>
      <c r="FZ4" s="16">
        <f t="shared" si="13"/>
        <v>41994</v>
      </c>
      <c r="GA4" s="17">
        <f t="shared" si="13"/>
        <v>41995</v>
      </c>
      <c r="GB4" s="17">
        <f t="shared" si="13"/>
        <v>41996</v>
      </c>
      <c r="GC4" s="17">
        <f t="shared" si="13"/>
        <v>41997</v>
      </c>
      <c r="GD4" s="17">
        <f t="shared" si="13"/>
        <v>41998</v>
      </c>
      <c r="GE4" s="17">
        <f t="shared" si="13"/>
        <v>41999</v>
      </c>
      <c r="GF4" s="16">
        <f t="shared" si="13"/>
        <v>42000</v>
      </c>
      <c r="GG4" s="16">
        <f t="shared" si="13"/>
        <v>42001</v>
      </c>
      <c r="GH4" s="17">
        <f t="shared" si="13"/>
        <v>42002</v>
      </c>
      <c r="GI4" s="17">
        <f t="shared" si="13"/>
        <v>42003</v>
      </c>
      <c r="GJ4" s="17">
        <f t="shared" si="13"/>
        <v>42004</v>
      </c>
      <c r="GK4" s="17">
        <f t="shared" si="13"/>
        <v>42005</v>
      </c>
      <c r="GL4" s="17">
        <f t="shared" si="13"/>
        <v>42006</v>
      </c>
      <c r="GM4" s="16">
        <f t="shared" si="13"/>
        <v>42007</v>
      </c>
      <c r="GN4" s="16">
        <f t="shared" si="13"/>
        <v>42008</v>
      </c>
      <c r="GO4" s="17">
        <f t="shared" si="13"/>
        <v>42009</v>
      </c>
      <c r="GP4" s="17">
        <f t="shared" si="13"/>
        <v>42010</v>
      </c>
      <c r="GQ4" s="17">
        <f t="shared" si="13"/>
        <v>42011</v>
      </c>
      <c r="GR4" s="17">
        <f t="shared" si="13"/>
        <v>42012</v>
      </c>
      <c r="GS4" s="17">
        <f t="shared" si="13"/>
        <v>42013</v>
      </c>
      <c r="GT4" s="16">
        <f t="shared" si="13"/>
        <v>42014</v>
      </c>
      <c r="GU4" s="16">
        <f t="shared" si="13"/>
        <v>42015</v>
      </c>
      <c r="GV4" s="17">
        <f t="shared" si="13"/>
        <v>42016</v>
      </c>
      <c r="GW4" s="17">
        <f t="shared" si="13"/>
        <v>42017</v>
      </c>
      <c r="GX4" s="17">
        <f t="shared" si="13"/>
        <v>42018</v>
      </c>
      <c r="GY4" s="17">
        <f t="shared" si="13"/>
        <v>42019</v>
      </c>
      <c r="GZ4" s="17">
        <f t="shared" si="13"/>
        <v>42020</v>
      </c>
      <c r="HA4" s="16">
        <f t="shared" si="13"/>
        <v>42021</v>
      </c>
      <c r="HB4" s="16">
        <f t="shared" si="13"/>
        <v>42022</v>
      </c>
      <c r="HC4" s="17">
        <f t="shared" si="13"/>
        <v>42023</v>
      </c>
      <c r="HD4" s="17">
        <f t="shared" si="13"/>
        <v>42024</v>
      </c>
      <c r="HE4" s="17">
        <f t="shared" si="13"/>
        <v>42025</v>
      </c>
      <c r="HF4" s="17">
        <f aca="true" t="shared" si="14" ref="HF4:IJ4">HF3</f>
        <v>42026</v>
      </c>
      <c r="HG4" s="17">
        <f t="shared" si="14"/>
        <v>42027</v>
      </c>
      <c r="HH4" s="16">
        <f t="shared" si="14"/>
        <v>42028</v>
      </c>
      <c r="HI4" s="16">
        <f t="shared" si="14"/>
        <v>42029</v>
      </c>
      <c r="HJ4" s="17">
        <f t="shared" si="14"/>
        <v>42030</v>
      </c>
      <c r="HK4" s="17">
        <f t="shared" si="14"/>
        <v>42031</v>
      </c>
      <c r="HL4" s="17">
        <f t="shared" si="14"/>
        <v>42032</v>
      </c>
      <c r="HM4" s="17">
        <f t="shared" si="14"/>
        <v>42033</v>
      </c>
      <c r="HN4" s="17">
        <f t="shared" si="14"/>
        <v>42034</v>
      </c>
      <c r="HO4" s="16">
        <f t="shared" si="14"/>
        <v>42035</v>
      </c>
      <c r="HP4" s="16">
        <f t="shared" si="14"/>
        <v>42036</v>
      </c>
      <c r="HQ4" s="17">
        <f t="shared" si="14"/>
        <v>42037</v>
      </c>
      <c r="HR4" s="17">
        <f t="shared" si="14"/>
        <v>42038</v>
      </c>
      <c r="HS4" s="17">
        <f t="shared" si="14"/>
        <v>42039</v>
      </c>
      <c r="HT4" s="17">
        <f t="shared" si="14"/>
        <v>42040</v>
      </c>
      <c r="HU4" s="17">
        <f t="shared" si="14"/>
        <v>42041</v>
      </c>
      <c r="HV4" s="16">
        <f t="shared" si="14"/>
        <v>42042</v>
      </c>
      <c r="HW4" s="16">
        <f t="shared" si="14"/>
        <v>42043</v>
      </c>
      <c r="HX4" s="17">
        <f t="shared" si="14"/>
        <v>42044</v>
      </c>
      <c r="HY4" s="17">
        <f t="shared" si="14"/>
        <v>42045</v>
      </c>
      <c r="HZ4" s="17">
        <f t="shared" si="14"/>
        <v>42046</v>
      </c>
      <c r="IA4" s="17">
        <f t="shared" si="14"/>
        <v>42047</v>
      </c>
      <c r="IB4" s="17">
        <f t="shared" si="14"/>
        <v>42048</v>
      </c>
      <c r="IC4" s="16">
        <f t="shared" si="14"/>
        <v>42049</v>
      </c>
      <c r="ID4" s="16">
        <f t="shared" si="14"/>
        <v>42050</v>
      </c>
      <c r="IE4" s="17">
        <f t="shared" si="14"/>
        <v>42051</v>
      </c>
      <c r="IF4" s="17">
        <f t="shared" si="14"/>
        <v>42052</v>
      </c>
      <c r="IG4" s="17">
        <f t="shared" si="14"/>
        <v>42053</v>
      </c>
      <c r="IH4" s="17">
        <f t="shared" si="14"/>
        <v>42054</v>
      </c>
      <c r="II4" s="17">
        <f t="shared" si="14"/>
        <v>42055</v>
      </c>
      <c r="IJ4" s="16">
        <f t="shared" si="14"/>
        <v>42056</v>
      </c>
    </row>
    <row r="5" spans="1:251" s="7" customFormat="1" ht="24.75" customHeight="1">
      <c r="A5" s="41"/>
      <c r="B5" s="42">
        <f>IF(AND(MONTH(N3)=1,DAY(N3)=1),CONCATENATE("Jan 1 ",YEAR(N3)," ",CHOOSE(WEEKDAY(DATE(YEAR(N3),MONTH(N3),DAY(N3)),1),"Sunday","Monday","Tuesday","Wednesday","Thursday","Friday","Saturday")),IF(DAY(N3)=1,CONCATENATE(LOOKUP(N1,$I$102:$U$102,$I$103:$U$103)," 1  ",CHOOSE(WEEKDAY(DATE(YEAR(N3),MONTH(N3),DAY(N3)),1),"Sunday","Monday","Tuesday","Wednesday","Thursday","Friday","Saturday")),N3))</f>
        <v>41826</v>
      </c>
      <c r="C5" s="43">
        <f>IF(AND(MONTH(R3)=1,DAY(R3)=1),CONCATENATE(CHOOSE(WEEKDAY(DATE(YEAR(R3),MONTH(R3),DAY(R3)),1),"Sunday","Monday","Tuesday","Wednesday","Thursday","Friday","Saturday"),"Jan 1 ",YEAR(R3)," "),IF(DAY(R3)=1,CONCATENATE(CHOOSE(WEEKDAY(DATE(YEAR(R3),MONTH(R3),DAY(R3)),1),"Sunday","Monday","Tuesday","Wednesday","Thursday","Friday","Saturday"),"  ",LOOKUP(R1,$I$102:$U$102,$I$103:$U$103)," 1"),R3))</f>
        <v>41830</v>
      </c>
      <c r="D5" s="44"/>
      <c r="E5"/>
      <c r="F5"/>
      <c r="G5" s="180" t="s">
        <v>0</v>
      </c>
      <c r="H5" s="181" t="s">
        <v>1</v>
      </c>
      <c r="I5" s="181" t="s">
        <v>2</v>
      </c>
      <c r="J5" s="181" t="s">
        <v>3</v>
      </c>
      <c r="K5" s="27"/>
      <c r="L5" s="27">
        <v>37436</v>
      </c>
      <c r="M5" s="21">
        <f aca="true" t="shared" si="15" ref="M5:M14">L5-K5</f>
        <v>37436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/>
      <c r="IL5"/>
      <c r="IM5"/>
      <c r="IN5"/>
      <c r="IO5"/>
      <c r="IP5"/>
      <c r="IQ5"/>
    </row>
    <row r="6" spans="1:251" s="7" customFormat="1" ht="24.75" customHeight="1">
      <c r="A6" s="41">
        <f>IF(N3=DATE(2014,6,15),25,IF(N3=DATE(2014,6,22),45,IF(N3=DATE(2014,6,29),51,IF(N3=DATE(2014,7,13),64,""))))</f>
      </c>
      <c r="B6" s="45">
        <f>IF(A6="","",CONCATENATE(VLOOKUP(A6,$E$6:$J$69,5),"   ",VLOOKUP(A6,$E$6:$J$69,2),"   ",VLOOKUP(A6,$E$6:$J$69,6)))</f>
      </c>
      <c r="C6" s="45">
        <f>IF(D6="","",CONCATENATE(VLOOKUP(D6,$E$6:$J$69,5),"   ",VLOOKUP(D6,$E$6:$J$69,2),"   ",VLOOKUP(D6,$E$6:$J$69,6)))</f>
      </c>
      <c r="D6" s="46">
        <f>IF(R3=DATE(2014,6,12),1,IF(R3=DATE(2014,6,19),15,IF(R3=DATE(2014,6,26),41,"")))</f>
      </c>
      <c r="E6" s="23">
        <v>1</v>
      </c>
      <c r="F6" s="23" t="s">
        <v>26</v>
      </c>
      <c r="G6" s="47">
        <v>41802</v>
      </c>
      <c r="H6" s="25">
        <v>0.7083333333333334</v>
      </c>
      <c r="I6" s="26" t="s">
        <v>359</v>
      </c>
      <c r="J6" s="147" t="s">
        <v>405</v>
      </c>
      <c r="K6" s="27">
        <v>41802</v>
      </c>
      <c r="L6" s="27"/>
      <c r="M6" s="21">
        <f t="shared" si="15"/>
        <v>-41802</v>
      </c>
      <c r="N6" s="22">
        <f aca="true" t="shared" si="16" ref="N6:W15">IF(N$4=$K6,1,"")</f>
      </c>
      <c r="O6" s="22">
        <f t="shared" si="16"/>
      </c>
      <c r="P6" s="22">
        <f t="shared" si="16"/>
      </c>
      <c r="Q6" s="22">
        <f t="shared" si="16"/>
      </c>
      <c r="R6" s="22">
        <f t="shared" si="16"/>
      </c>
      <c r="S6" s="22">
        <f t="shared" si="16"/>
      </c>
      <c r="T6" s="22">
        <f t="shared" si="16"/>
      </c>
      <c r="U6" s="22">
        <f t="shared" si="16"/>
      </c>
      <c r="V6" s="22">
        <f t="shared" si="16"/>
      </c>
      <c r="W6" s="22">
        <f t="shared" si="16"/>
      </c>
      <c r="X6" s="22">
        <f aca="true" t="shared" si="17" ref="X6:AG15">IF(X$4=$K6,1,"")</f>
      </c>
      <c r="Y6" s="22">
        <f t="shared" si="17"/>
      </c>
      <c r="Z6" s="22">
        <f t="shared" si="17"/>
      </c>
      <c r="AA6" s="22">
        <f t="shared" si="17"/>
      </c>
      <c r="AB6" s="22">
        <f t="shared" si="17"/>
      </c>
      <c r="AC6" s="22">
        <f t="shared" si="17"/>
      </c>
      <c r="AD6" s="22">
        <f t="shared" si="17"/>
      </c>
      <c r="AE6" s="22">
        <f t="shared" si="17"/>
      </c>
      <c r="AF6" s="22">
        <f t="shared" si="17"/>
      </c>
      <c r="AG6" s="22">
        <f t="shared" si="17"/>
      </c>
      <c r="AH6" s="22">
        <f aca="true" t="shared" si="18" ref="AH6:AQ15">IF(AH$4=$K6,1,"")</f>
      </c>
      <c r="AI6" s="22">
        <f t="shared" si="18"/>
      </c>
      <c r="AJ6" s="22">
        <f t="shared" si="18"/>
      </c>
      <c r="AK6" s="22">
        <f t="shared" si="18"/>
      </c>
      <c r="AL6" s="22">
        <f t="shared" si="18"/>
      </c>
      <c r="AM6" s="22">
        <f t="shared" si="18"/>
      </c>
      <c r="AN6" s="22">
        <f t="shared" si="18"/>
      </c>
      <c r="AO6" s="22">
        <f t="shared" si="18"/>
      </c>
      <c r="AP6" s="22">
        <f t="shared" si="18"/>
      </c>
      <c r="AQ6" s="22">
        <f t="shared" si="18"/>
      </c>
      <c r="AR6" s="22">
        <f aca="true" t="shared" si="19" ref="AR6:BA15">IF(AR$4=$K6,1,"")</f>
      </c>
      <c r="AS6" s="22">
        <f t="shared" si="19"/>
      </c>
      <c r="AT6" s="22">
        <f t="shared" si="19"/>
      </c>
      <c r="AU6" s="22">
        <f t="shared" si="19"/>
      </c>
      <c r="AV6" s="22">
        <f t="shared" si="19"/>
      </c>
      <c r="AW6" s="22">
        <f t="shared" si="19"/>
      </c>
      <c r="AX6" s="22">
        <f t="shared" si="19"/>
      </c>
      <c r="AY6" s="22">
        <f t="shared" si="19"/>
      </c>
      <c r="AZ6" s="22">
        <f t="shared" si="19"/>
      </c>
      <c r="BA6" s="22">
        <f t="shared" si="19"/>
      </c>
      <c r="BB6" s="22">
        <f aca="true" t="shared" si="20" ref="BB6:BK15">IF(BB$4=$K6,1,"")</f>
      </c>
      <c r="BC6" s="22">
        <f t="shared" si="20"/>
      </c>
      <c r="BD6" s="22">
        <f t="shared" si="20"/>
      </c>
      <c r="BE6" s="22">
        <f t="shared" si="20"/>
      </c>
      <c r="BF6" s="22">
        <f t="shared" si="20"/>
      </c>
      <c r="BG6" s="22">
        <f t="shared" si="20"/>
      </c>
      <c r="BH6" s="22">
        <f t="shared" si="20"/>
      </c>
      <c r="BI6" s="22">
        <f t="shared" si="20"/>
      </c>
      <c r="BJ6" s="22">
        <f t="shared" si="20"/>
      </c>
      <c r="BK6" s="48">
        <f t="shared" si="20"/>
      </c>
      <c r="BL6" s="48">
        <f aca="true" t="shared" si="21" ref="BL6:BU15">IF(BL$4=$K6,1,"")</f>
      </c>
      <c r="BM6" s="48">
        <f t="shared" si="21"/>
      </c>
      <c r="BN6" s="48">
        <f t="shared" si="21"/>
      </c>
      <c r="BO6" s="48">
        <f t="shared" si="21"/>
      </c>
      <c r="BP6" s="48">
        <f t="shared" si="21"/>
      </c>
      <c r="BQ6" s="48">
        <f t="shared" si="21"/>
      </c>
      <c r="BR6" s="48">
        <f t="shared" si="21"/>
      </c>
      <c r="BS6" s="48">
        <f t="shared" si="21"/>
      </c>
      <c r="BT6" s="48">
        <f t="shared" si="21"/>
      </c>
      <c r="BU6" s="48">
        <f t="shared" si="21"/>
      </c>
      <c r="BV6" s="48">
        <f aca="true" t="shared" si="22" ref="BV6:CE15">IF(BV$4=$K6,1,"")</f>
      </c>
      <c r="BW6" s="48">
        <f t="shared" si="22"/>
      </c>
      <c r="BX6" s="48">
        <f t="shared" si="22"/>
      </c>
      <c r="BY6" s="48">
        <f t="shared" si="22"/>
      </c>
      <c r="BZ6" s="48">
        <f t="shared" si="22"/>
      </c>
      <c r="CA6" s="48">
        <f t="shared" si="22"/>
      </c>
      <c r="CB6" s="48">
        <f t="shared" si="22"/>
      </c>
      <c r="CC6" s="48">
        <f t="shared" si="22"/>
      </c>
      <c r="CD6" s="48">
        <f t="shared" si="22"/>
      </c>
      <c r="CE6" s="48">
        <f t="shared" si="22"/>
      </c>
      <c r="CF6" s="48">
        <f aca="true" t="shared" si="23" ref="CF6:CO15">IF(CF$4=$K6,1,"")</f>
      </c>
      <c r="CG6" s="48">
        <f t="shared" si="23"/>
      </c>
      <c r="CH6" s="48">
        <f t="shared" si="23"/>
      </c>
      <c r="CI6" s="48">
        <f t="shared" si="23"/>
      </c>
      <c r="CJ6" s="48">
        <f t="shared" si="23"/>
      </c>
      <c r="CK6" s="48">
        <f t="shared" si="23"/>
      </c>
      <c r="CL6" s="48">
        <f t="shared" si="23"/>
      </c>
      <c r="CM6" s="48">
        <f t="shared" si="23"/>
      </c>
      <c r="CN6" s="48">
        <f t="shared" si="23"/>
      </c>
      <c r="CO6" s="48">
        <f t="shared" si="23"/>
      </c>
      <c r="CP6" s="48">
        <f aca="true" t="shared" si="24" ref="CP6:CY15">IF(CP$4=$K6,1,"")</f>
      </c>
      <c r="CQ6" s="48">
        <f t="shared" si="24"/>
      </c>
      <c r="CR6" s="48">
        <f t="shared" si="24"/>
      </c>
      <c r="CS6" s="48">
        <f t="shared" si="24"/>
      </c>
      <c r="CT6" s="48">
        <f t="shared" si="24"/>
      </c>
      <c r="CU6" s="48">
        <f t="shared" si="24"/>
      </c>
      <c r="CV6" s="48">
        <f t="shared" si="24"/>
      </c>
      <c r="CW6" s="48">
        <f t="shared" si="24"/>
      </c>
      <c r="CX6" s="48">
        <f t="shared" si="24"/>
      </c>
      <c r="CY6" s="48">
        <f t="shared" si="24"/>
      </c>
      <c r="CZ6" s="48">
        <f aca="true" t="shared" si="25" ref="CZ6:DI15">IF(CZ$4=$K6,1,"")</f>
      </c>
      <c r="DA6" s="48">
        <f t="shared" si="25"/>
      </c>
      <c r="DB6" s="48">
        <f t="shared" si="25"/>
      </c>
      <c r="DC6" s="48">
        <f t="shared" si="25"/>
      </c>
      <c r="DD6" s="48">
        <f t="shared" si="25"/>
      </c>
      <c r="DE6" s="48">
        <f t="shared" si="25"/>
      </c>
      <c r="DF6" s="48">
        <f t="shared" si="25"/>
      </c>
      <c r="DG6" s="48">
        <f t="shared" si="25"/>
      </c>
      <c r="DH6" s="48">
        <f t="shared" si="25"/>
      </c>
      <c r="DI6" s="48">
        <f t="shared" si="25"/>
      </c>
      <c r="DJ6" s="48">
        <f aca="true" t="shared" si="26" ref="DJ6:DS15">IF(DJ$4=$K6,1,"")</f>
      </c>
      <c r="DK6" s="48">
        <f t="shared" si="26"/>
      </c>
      <c r="DL6" s="48">
        <f t="shared" si="26"/>
      </c>
      <c r="DM6" s="48">
        <f t="shared" si="26"/>
      </c>
      <c r="DN6" s="48">
        <f t="shared" si="26"/>
      </c>
      <c r="DO6" s="48">
        <f t="shared" si="26"/>
      </c>
      <c r="DP6" s="48">
        <f t="shared" si="26"/>
      </c>
      <c r="DQ6" s="48">
        <f t="shared" si="26"/>
      </c>
      <c r="DR6" s="48">
        <f t="shared" si="26"/>
      </c>
      <c r="DS6" s="48">
        <f t="shared" si="26"/>
      </c>
      <c r="DT6" s="48">
        <f aca="true" t="shared" si="27" ref="DT6:EC15">IF(DT$4=$K6,1,"")</f>
      </c>
      <c r="DU6" s="48">
        <f t="shared" si="27"/>
      </c>
      <c r="DV6" s="48">
        <f t="shared" si="27"/>
      </c>
      <c r="DW6" s="48">
        <f t="shared" si="27"/>
      </c>
      <c r="DX6" s="48">
        <f t="shared" si="27"/>
      </c>
      <c r="DY6" s="48">
        <f t="shared" si="27"/>
      </c>
      <c r="DZ6" s="48">
        <f t="shared" si="27"/>
      </c>
      <c r="EA6" s="48">
        <f t="shared" si="27"/>
      </c>
      <c r="EB6" s="48">
        <f t="shared" si="27"/>
      </c>
      <c r="EC6" s="48">
        <f t="shared" si="27"/>
      </c>
      <c r="ED6" s="48">
        <f aca="true" t="shared" si="28" ref="ED6:EM15">IF(ED$4=$K6,1,"")</f>
      </c>
      <c r="EE6" s="48">
        <f t="shared" si="28"/>
      </c>
      <c r="EF6" s="48">
        <f t="shared" si="28"/>
      </c>
      <c r="EG6" s="48">
        <f t="shared" si="28"/>
      </c>
      <c r="EH6" s="48">
        <f t="shared" si="28"/>
      </c>
      <c r="EI6" s="48">
        <f t="shared" si="28"/>
      </c>
      <c r="EJ6" s="48">
        <f t="shared" si="28"/>
      </c>
      <c r="EK6" s="48">
        <f t="shared" si="28"/>
      </c>
      <c r="EL6" s="48">
        <f t="shared" si="28"/>
      </c>
      <c r="EM6" s="48">
        <f t="shared" si="28"/>
      </c>
      <c r="EN6" s="48">
        <f aca="true" t="shared" si="29" ref="EN6:EW15">IF(EN$4=$K6,1,"")</f>
      </c>
      <c r="EO6" s="48">
        <f t="shared" si="29"/>
      </c>
      <c r="EP6" s="48">
        <f t="shared" si="29"/>
      </c>
      <c r="EQ6" s="48">
        <f t="shared" si="29"/>
      </c>
      <c r="ER6" s="48">
        <f t="shared" si="29"/>
      </c>
      <c r="ES6" s="48">
        <f t="shared" si="29"/>
      </c>
      <c r="ET6" s="48">
        <f t="shared" si="29"/>
      </c>
      <c r="EU6" s="48">
        <f t="shared" si="29"/>
      </c>
      <c r="EV6" s="48">
        <f t="shared" si="29"/>
      </c>
      <c r="EW6" s="48">
        <f t="shared" si="29"/>
      </c>
      <c r="EX6" s="48">
        <f aca="true" t="shared" si="30" ref="EX6:FG15">IF(EX$4=$K6,1,"")</f>
      </c>
      <c r="EY6" s="48">
        <f t="shared" si="30"/>
      </c>
      <c r="EZ6" s="48">
        <f t="shared" si="30"/>
      </c>
      <c r="FA6" s="48">
        <f t="shared" si="30"/>
      </c>
      <c r="FB6" s="48">
        <f t="shared" si="30"/>
      </c>
      <c r="FC6" s="48">
        <f t="shared" si="30"/>
      </c>
      <c r="FD6" s="48">
        <f t="shared" si="30"/>
      </c>
      <c r="FE6" s="48">
        <f t="shared" si="30"/>
      </c>
      <c r="FF6" s="48">
        <f t="shared" si="30"/>
      </c>
      <c r="FG6" s="48">
        <f t="shared" si="30"/>
      </c>
      <c r="FH6" s="48">
        <f aca="true" t="shared" si="31" ref="FH6:FQ15">IF(FH$4=$K6,1,"")</f>
      </c>
      <c r="FI6" s="48">
        <f t="shared" si="31"/>
      </c>
      <c r="FJ6" s="48">
        <f t="shared" si="31"/>
      </c>
      <c r="FK6" s="48">
        <f t="shared" si="31"/>
      </c>
      <c r="FL6" s="48">
        <f t="shared" si="31"/>
      </c>
      <c r="FM6" s="48">
        <f t="shared" si="31"/>
      </c>
      <c r="FN6" s="48">
        <f t="shared" si="31"/>
      </c>
      <c r="FO6" s="48">
        <f t="shared" si="31"/>
      </c>
      <c r="FP6" s="48">
        <f t="shared" si="31"/>
      </c>
      <c r="FQ6" s="48">
        <f t="shared" si="31"/>
      </c>
      <c r="FR6" s="48">
        <f aca="true" t="shared" si="32" ref="FR6:GA15">IF(FR$4=$K6,1,"")</f>
      </c>
      <c r="FS6" s="48">
        <f t="shared" si="32"/>
      </c>
      <c r="FT6" s="48">
        <f t="shared" si="32"/>
      </c>
      <c r="FU6" s="48">
        <f t="shared" si="32"/>
      </c>
      <c r="FV6" s="48">
        <f t="shared" si="32"/>
      </c>
      <c r="FW6" s="48">
        <f t="shared" si="32"/>
      </c>
      <c r="FX6" s="48">
        <f t="shared" si="32"/>
      </c>
      <c r="FY6" s="48">
        <f t="shared" si="32"/>
      </c>
      <c r="FZ6" s="48">
        <f t="shared" si="32"/>
      </c>
      <c r="GA6" s="48">
        <f t="shared" si="32"/>
      </c>
      <c r="GB6" s="48">
        <f aca="true" t="shared" si="33" ref="GB6:GK15">IF(GB$4=$K6,1,"")</f>
      </c>
      <c r="GC6" s="48">
        <f t="shared" si="33"/>
      </c>
      <c r="GD6" s="48">
        <f t="shared" si="33"/>
      </c>
      <c r="GE6" s="48">
        <f t="shared" si="33"/>
      </c>
      <c r="GF6" s="48">
        <f t="shared" si="33"/>
      </c>
      <c r="GG6" s="48">
        <f t="shared" si="33"/>
      </c>
      <c r="GH6" s="48">
        <f t="shared" si="33"/>
      </c>
      <c r="GI6" s="48">
        <f t="shared" si="33"/>
      </c>
      <c r="GJ6" s="48">
        <f t="shared" si="33"/>
      </c>
      <c r="GK6" s="48">
        <f t="shared" si="33"/>
      </c>
      <c r="GL6" s="48">
        <f aca="true" t="shared" si="34" ref="GL6:GU15">IF(GL$4=$K6,1,"")</f>
      </c>
      <c r="GM6" s="48">
        <f t="shared" si="34"/>
      </c>
      <c r="GN6" s="48">
        <f t="shared" si="34"/>
      </c>
      <c r="GO6" s="48">
        <f t="shared" si="34"/>
      </c>
      <c r="GP6" s="48">
        <f t="shared" si="34"/>
      </c>
      <c r="GQ6" s="48">
        <f t="shared" si="34"/>
      </c>
      <c r="GR6" s="48">
        <f t="shared" si="34"/>
      </c>
      <c r="GS6" s="48">
        <f t="shared" si="34"/>
      </c>
      <c r="GT6" s="48">
        <f t="shared" si="34"/>
      </c>
      <c r="GU6" s="48">
        <f t="shared" si="34"/>
      </c>
      <c r="GV6" s="48">
        <f aca="true" t="shared" si="35" ref="GV6:HE15">IF(GV$4=$K6,1,"")</f>
      </c>
      <c r="GW6" s="48">
        <f t="shared" si="35"/>
      </c>
      <c r="GX6" s="48">
        <f t="shared" si="35"/>
      </c>
      <c r="GY6" s="48">
        <f t="shared" si="35"/>
      </c>
      <c r="GZ6" s="48">
        <f t="shared" si="35"/>
      </c>
      <c r="HA6" s="48">
        <f t="shared" si="35"/>
      </c>
      <c r="HB6" s="48">
        <f t="shared" si="35"/>
      </c>
      <c r="HC6" s="48">
        <f t="shared" si="35"/>
      </c>
      <c r="HD6" s="48">
        <f t="shared" si="35"/>
      </c>
      <c r="HE6" s="48">
        <f t="shared" si="35"/>
      </c>
      <c r="HF6" s="48">
        <f aca="true" t="shared" si="36" ref="HF6:HO15">IF(HF$4=$K6,1,"")</f>
      </c>
      <c r="HG6" s="48">
        <f t="shared" si="36"/>
      </c>
      <c r="HH6" s="48">
        <f t="shared" si="36"/>
      </c>
      <c r="HI6" s="48">
        <f t="shared" si="36"/>
      </c>
      <c r="HJ6" s="48">
        <f t="shared" si="36"/>
      </c>
      <c r="HK6" s="48">
        <f t="shared" si="36"/>
      </c>
      <c r="HL6" s="48">
        <f t="shared" si="36"/>
      </c>
      <c r="HM6" s="48">
        <f t="shared" si="36"/>
      </c>
      <c r="HN6" s="48">
        <f t="shared" si="36"/>
      </c>
      <c r="HO6" s="48">
        <f t="shared" si="36"/>
      </c>
      <c r="HP6" s="48">
        <f aca="true" t="shared" si="37" ref="HP6:HY15">IF(HP$4=$K6,1,"")</f>
      </c>
      <c r="HQ6" s="48">
        <f t="shared" si="37"/>
      </c>
      <c r="HR6" s="48">
        <f t="shared" si="37"/>
      </c>
      <c r="HS6" s="48">
        <f t="shared" si="37"/>
      </c>
      <c r="HT6" s="48">
        <f t="shared" si="37"/>
      </c>
      <c r="HU6" s="48">
        <f t="shared" si="37"/>
      </c>
      <c r="HV6" s="48">
        <f t="shared" si="37"/>
      </c>
      <c r="HW6" s="48">
        <f t="shared" si="37"/>
      </c>
      <c r="HX6" s="48">
        <f t="shared" si="37"/>
      </c>
      <c r="HY6" s="48">
        <f t="shared" si="37"/>
      </c>
      <c r="HZ6" s="48">
        <f aca="true" t="shared" si="38" ref="HZ6:IJ15">IF(HZ$4=$K6,1,"")</f>
      </c>
      <c r="IA6" s="48">
        <f t="shared" si="38"/>
      </c>
      <c r="IB6" s="48">
        <f t="shared" si="38"/>
      </c>
      <c r="IC6" s="48">
        <f t="shared" si="38"/>
      </c>
      <c r="ID6" s="48">
        <f t="shared" si="38"/>
      </c>
      <c r="IE6" s="48">
        <f t="shared" si="38"/>
      </c>
      <c r="IF6" s="48">
        <f t="shared" si="38"/>
      </c>
      <c r="IG6" s="48">
        <f t="shared" si="38"/>
      </c>
      <c r="IH6" s="48">
        <f t="shared" si="38"/>
      </c>
      <c r="II6" s="48">
        <f t="shared" si="38"/>
      </c>
      <c r="IJ6" s="48">
        <f t="shared" si="38"/>
      </c>
      <c r="IK6"/>
      <c r="IL6"/>
      <c r="IM6"/>
      <c r="IN6"/>
      <c r="IO6"/>
      <c r="IP6"/>
      <c r="IQ6"/>
    </row>
    <row r="7" spans="1:251" s="7" customFormat="1" ht="24.75" customHeight="1">
      <c r="A7" s="41">
        <f>IF($B$5=DATE(2014,6,15),26,IF($B$5=DATE(2014,6,22),46,IF($B$5=DATE(2014,6,29),52,"")))</f>
      </c>
      <c r="B7" s="45">
        <f>IF(A7="","",CONCATENATE(VLOOKUP(A7,$E$6:$J$69,5),"   ",VLOOKUP(A7,$E$6:$J$69,2),"   ",VLOOKUP(A7,$E$6:$J$69,6)))</f>
      </c>
      <c r="C7" s="45">
        <f>IF(D7="","",CONCATENATE(VLOOKUP(D7,$E$6:$J$69,5),"   ",VLOOKUP(D7,$E$6:$J$69,2),"   ",VLOOKUP(D7,$E$6:$J$69,6)))</f>
      </c>
      <c r="D7" s="5">
        <f>IF(R3=DATE(2014,6,19),21,IF(R3=DATE(2014,6,26),42,""))</f>
      </c>
      <c r="E7" s="23">
        <f aca="true" t="shared" si="39" ref="E7:E38">E6+1</f>
        <v>2</v>
      </c>
      <c r="F7" s="23" t="s">
        <v>26</v>
      </c>
      <c r="G7" s="47">
        <v>41803</v>
      </c>
      <c r="H7" s="25">
        <v>0.5416666666666666</v>
      </c>
      <c r="I7" s="26" t="s">
        <v>407</v>
      </c>
      <c r="J7" s="147" t="s">
        <v>409</v>
      </c>
      <c r="K7" s="27">
        <v>41803</v>
      </c>
      <c r="L7" s="27"/>
      <c r="M7" s="21">
        <f t="shared" si="15"/>
        <v>-41803</v>
      </c>
      <c r="N7" s="22">
        <f t="shared" si="16"/>
      </c>
      <c r="O7" s="22">
        <f t="shared" si="16"/>
      </c>
      <c r="P7" s="22">
        <f t="shared" si="16"/>
      </c>
      <c r="Q7" s="22">
        <f t="shared" si="16"/>
      </c>
      <c r="R7" s="22">
        <f t="shared" si="16"/>
      </c>
      <c r="S7" s="22">
        <f t="shared" si="16"/>
      </c>
      <c r="T7" s="22">
        <f t="shared" si="16"/>
      </c>
      <c r="U7" s="22">
        <f t="shared" si="16"/>
      </c>
      <c r="V7" s="22">
        <f t="shared" si="16"/>
      </c>
      <c r="W7" s="22">
        <f t="shared" si="16"/>
      </c>
      <c r="X7" s="22">
        <f t="shared" si="17"/>
      </c>
      <c r="Y7" s="22">
        <f t="shared" si="17"/>
      </c>
      <c r="Z7" s="22">
        <f t="shared" si="17"/>
      </c>
      <c r="AA7" s="22">
        <f t="shared" si="17"/>
      </c>
      <c r="AB7" s="22">
        <f t="shared" si="17"/>
      </c>
      <c r="AC7" s="22">
        <f t="shared" si="17"/>
      </c>
      <c r="AD7" s="22">
        <f t="shared" si="17"/>
      </c>
      <c r="AE7" s="22">
        <f t="shared" si="17"/>
      </c>
      <c r="AF7" s="22">
        <f t="shared" si="17"/>
      </c>
      <c r="AG7" s="22">
        <f t="shared" si="17"/>
      </c>
      <c r="AH7" s="22">
        <f t="shared" si="18"/>
      </c>
      <c r="AI7" s="22">
        <f t="shared" si="18"/>
      </c>
      <c r="AJ7" s="22">
        <f t="shared" si="18"/>
      </c>
      <c r="AK7" s="22">
        <f t="shared" si="18"/>
      </c>
      <c r="AL7" s="22">
        <f t="shared" si="18"/>
      </c>
      <c r="AM7" s="22">
        <f t="shared" si="18"/>
      </c>
      <c r="AN7" s="22">
        <f t="shared" si="18"/>
      </c>
      <c r="AO7" s="22">
        <f t="shared" si="18"/>
      </c>
      <c r="AP7" s="22">
        <f t="shared" si="18"/>
      </c>
      <c r="AQ7" s="22">
        <f t="shared" si="18"/>
      </c>
      <c r="AR7" s="22">
        <f t="shared" si="19"/>
      </c>
      <c r="AS7" s="22">
        <f t="shared" si="19"/>
      </c>
      <c r="AT7" s="22">
        <f t="shared" si="19"/>
      </c>
      <c r="AU7" s="22">
        <f t="shared" si="19"/>
      </c>
      <c r="AV7" s="22">
        <f t="shared" si="19"/>
      </c>
      <c r="AW7" s="22">
        <f t="shared" si="19"/>
      </c>
      <c r="AX7" s="22">
        <f t="shared" si="19"/>
      </c>
      <c r="AY7" s="22">
        <f t="shared" si="19"/>
      </c>
      <c r="AZ7" s="22">
        <f t="shared" si="19"/>
      </c>
      <c r="BA7" s="22">
        <f t="shared" si="19"/>
      </c>
      <c r="BB7" s="22">
        <f t="shared" si="20"/>
      </c>
      <c r="BC7" s="22">
        <f t="shared" si="20"/>
      </c>
      <c r="BD7" s="22">
        <f t="shared" si="20"/>
      </c>
      <c r="BE7" s="22">
        <f t="shared" si="20"/>
      </c>
      <c r="BF7" s="22">
        <f t="shared" si="20"/>
      </c>
      <c r="BG7" s="22">
        <f t="shared" si="20"/>
      </c>
      <c r="BH7" s="22">
        <f t="shared" si="20"/>
      </c>
      <c r="BI7" s="22">
        <f t="shared" si="20"/>
      </c>
      <c r="BJ7" s="22">
        <f t="shared" si="20"/>
      </c>
      <c r="BK7" s="48">
        <f t="shared" si="20"/>
      </c>
      <c r="BL7" s="48">
        <f t="shared" si="21"/>
      </c>
      <c r="BM7" s="48">
        <f t="shared" si="21"/>
      </c>
      <c r="BN7" s="48">
        <f t="shared" si="21"/>
      </c>
      <c r="BO7" s="48">
        <f t="shared" si="21"/>
      </c>
      <c r="BP7" s="48">
        <f t="shared" si="21"/>
      </c>
      <c r="BQ7" s="48">
        <f t="shared" si="21"/>
      </c>
      <c r="BR7" s="48">
        <f t="shared" si="21"/>
      </c>
      <c r="BS7" s="48">
        <f t="shared" si="21"/>
      </c>
      <c r="BT7" s="48">
        <f t="shared" si="21"/>
      </c>
      <c r="BU7" s="48">
        <f t="shared" si="21"/>
      </c>
      <c r="BV7" s="48">
        <f t="shared" si="22"/>
      </c>
      <c r="BW7" s="48">
        <f t="shared" si="22"/>
      </c>
      <c r="BX7" s="48">
        <f t="shared" si="22"/>
      </c>
      <c r="BY7" s="48">
        <f t="shared" si="22"/>
      </c>
      <c r="BZ7" s="48">
        <f t="shared" si="22"/>
      </c>
      <c r="CA7" s="48">
        <f t="shared" si="22"/>
      </c>
      <c r="CB7" s="48">
        <f t="shared" si="22"/>
      </c>
      <c r="CC7" s="48">
        <f t="shared" si="22"/>
      </c>
      <c r="CD7" s="48">
        <f t="shared" si="22"/>
      </c>
      <c r="CE7" s="48">
        <f t="shared" si="22"/>
      </c>
      <c r="CF7" s="48">
        <f t="shared" si="23"/>
      </c>
      <c r="CG7" s="48">
        <f t="shared" si="23"/>
      </c>
      <c r="CH7" s="48">
        <f t="shared" si="23"/>
      </c>
      <c r="CI7" s="48">
        <f t="shared" si="23"/>
      </c>
      <c r="CJ7" s="48">
        <f t="shared" si="23"/>
      </c>
      <c r="CK7" s="48">
        <f t="shared" si="23"/>
      </c>
      <c r="CL7" s="48">
        <f t="shared" si="23"/>
      </c>
      <c r="CM7" s="48">
        <f t="shared" si="23"/>
      </c>
      <c r="CN7" s="48">
        <f t="shared" si="23"/>
      </c>
      <c r="CO7" s="48">
        <f t="shared" si="23"/>
      </c>
      <c r="CP7" s="48">
        <f t="shared" si="24"/>
      </c>
      <c r="CQ7" s="48">
        <f t="shared" si="24"/>
      </c>
      <c r="CR7" s="48">
        <f t="shared" si="24"/>
      </c>
      <c r="CS7" s="48">
        <f t="shared" si="24"/>
      </c>
      <c r="CT7" s="48">
        <f t="shared" si="24"/>
      </c>
      <c r="CU7" s="48">
        <f t="shared" si="24"/>
      </c>
      <c r="CV7" s="48">
        <f t="shared" si="24"/>
      </c>
      <c r="CW7" s="48">
        <f t="shared" si="24"/>
      </c>
      <c r="CX7" s="48">
        <f t="shared" si="24"/>
      </c>
      <c r="CY7" s="48">
        <f t="shared" si="24"/>
      </c>
      <c r="CZ7" s="48">
        <f t="shared" si="25"/>
      </c>
      <c r="DA7" s="48">
        <f t="shared" si="25"/>
      </c>
      <c r="DB7" s="48">
        <f t="shared" si="25"/>
      </c>
      <c r="DC7" s="48">
        <f t="shared" si="25"/>
      </c>
      <c r="DD7" s="48">
        <f t="shared" si="25"/>
      </c>
      <c r="DE7" s="48">
        <f t="shared" si="25"/>
      </c>
      <c r="DF7" s="48">
        <f t="shared" si="25"/>
      </c>
      <c r="DG7" s="48">
        <f t="shared" si="25"/>
      </c>
      <c r="DH7" s="48">
        <f t="shared" si="25"/>
      </c>
      <c r="DI7" s="48">
        <f t="shared" si="25"/>
      </c>
      <c r="DJ7" s="48">
        <f t="shared" si="26"/>
      </c>
      <c r="DK7" s="48">
        <f t="shared" si="26"/>
      </c>
      <c r="DL7" s="48">
        <f t="shared" si="26"/>
      </c>
      <c r="DM7" s="48">
        <f t="shared" si="26"/>
      </c>
      <c r="DN7" s="48">
        <f t="shared" si="26"/>
      </c>
      <c r="DO7" s="48">
        <f t="shared" si="26"/>
      </c>
      <c r="DP7" s="48">
        <f t="shared" si="26"/>
      </c>
      <c r="DQ7" s="48">
        <f t="shared" si="26"/>
      </c>
      <c r="DR7" s="48">
        <f t="shared" si="26"/>
      </c>
      <c r="DS7" s="48">
        <f t="shared" si="26"/>
      </c>
      <c r="DT7" s="48">
        <f t="shared" si="27"/>
      </c>
      <c r="DU7" s="48">
        <f t="shared" si="27"/>
      </c>
      <c r="DV7" s="48">
        <f t="shared" si="27"/>
      </c>
      <c r="DW7" s="48">
        <f t="shared" si="27"/>
      </c>
      <c r="DX7" s="48">
        <f t="shared" si="27"/>
      </c>
      <c r="DY7" s="48">
        <f t="shared" si="27"/>
      </c>
      <c r="DZ7" s="48">
        <f t="shared" si="27"/>
      </c>
      <c r="EA7" s="48">
        <f t="shared" si="27"/>
      </c>
      <c r="EB7" s="48">
        <f t="shared" si="27"/>
      </c>
      <c r="EC7" s="48">
        <f t="shared" si="27"/>
      </c>
      <c r="ED7" s="48">
        <f t="shared" si="28"/>
      </c>
      <c r="EE7" s="48">
        <f t="shared" si="28"/>
      </c>
      <c r="EF7" s="48">
        <f t="shared" si="28"/>
      </c>
      <c r="EG7" s="48">
        <f t="shared" si="28"/>
      </c>
      <c r="EH7" s="48">
        <f t="shared" si="28"/>
      </c>
      <c r="EI7" s="48">
        <f t="shared" si="28"/>
      </c>
      <c r="EJ7" s="48">
        <f t="shared" si="28"/>
      </c>
      <c r="EK7" s="48">
        <f t="shared" si="28"/>
      </c>
      <c r="EL7" s="48">
        <f t="shared" si="28"/>
      </c>
      <c r="EM7" s="48">
        <f t="shared" si="28"/>
      </c>
      <c r="EN7" s="48">
        <f t="shared" si="29"/>
      </c>
      <c r="EO7" s="48">
        <f t="shared" si="29"/>
      </c>
      <c r="EP7" s="48">
        <f t="shared" si="29"/>
      </c>
      <c r="EQ7" s="48">
        <f t="shared" si="29"/>
      </c>
      <c r="ER7" s="48">
        <f t="shared" si="29"/>
      </c>
      <c r="ES7" s="48">
        <f t="shared" si="29"/>
      </c>
      <c r="ET7" s="48">
        <f t="shared" si="29"/>
      </c>
      <c r="EU7" s="48">
        <f t="shared" si="29"/>
      </c>
      <c r="EV7" s="48">
        <f t="shared" si="29"/>
      </c>
      <c r="EW7" s="48">
        <f t="shared" si="29"/>
      </c>
      <c r="EX7" s="48">
        <f t="shared" si="30"/>
      </c>
      <c r="EY7" s="48">
        <f t="shared" si="30"/>
      </c>
      <c r="EZ7" s="48">
        <f t="shared" si="30"/>
      </c>
      <c r="FA7" s="48">
        <f t="shared" si="30"/>
      </c>
      <c r="FB7" s="48">
        <f t="shared" si="30"/>
      </c>
      <c r="FC7" s="48">
        <f t="shared" si="30"/>
      </c>
      <c r="FD7" s="48">
        <f t="shared" si="30"/>
      </c>
      <c r="FE7" s="48">
        <f t="shared" si="30"/>
      </c>
      <c r="FF7" s="48">
        <f t="shared" si="30"/>
      </c>
      <c r="FG7" s="48">
        <f t="shared" si="30"/>
      </c>
      <c r="FH7" s="48">
        <f t="shared" si="31"/>
      </c>
      <c r="FI7" s="48">
        <f t="shared" si="31"/>
      </c>
      <c r="FJ7" s="48">
        <f t="shared" si="31"/>
      </c>
      <c r="FK7" s="48">
        <f t="shared" si="31"/>
      </c>
      <c r="FL7" s="48">
        <f t="shared" si="31"/>
      </c>
      <c r="FM7" s="48">
        <f t="shared" si="31"/>
      </c>
      <c r="FN7" s="48">
        <f t="shared" si="31"/>
      </c>
      <c r="FO7" s="48">
        <f t="shared" si="31"/>
      </c>
      <c r="FP7" s="48">
        <f t="shared" si="31"/>
      </c>
      <c r="FQ7" s="48">
        <f t="shared" si="31"/>
      </c>
      <c r="FR7" s="48">
        <f t="shared" si="32"/>
      </c>
      <c r="FS7" s="48">
        <f t="shared" si="32"/>
      </c>
      <c r="FT7" s="48">
        <f t="shared" si="32"/>
      </c>
      <c r="FU7" s="48">
        <f t="shared" si="32"/>
      </c>
      <c r="FV7" s="48">
        <f t="shared" si="32"/>
      </c>
      <c r="FW7" s="48">
        <f t="shared" si="32"/>
      </c>
      <c r="FX7" s="48">
        <f t="shared" si="32"/>
      </c>
      <c r="FY7" s="48">
        <f t="shared" si="32"/>
      </c>
      <c r="FZ7" s="48">
        <f t="shared" si="32"/>
      </c>
      <c r="GA7" s="48">
        <f t="shared" si="32"/>
      </c>
      <c r="GB7" s="48">
        <f t="shared" si="33"/>
      </c>
      <c r="GC7" s="48">
        <f t="shared" si="33"/>
      </c>
      <c r="GD7" s="48">
        <f t="shared" si="33"/>
      </c>
      <c r="GE7" s="48">
        <f t="shared" si="33"/>
      </c>
      <c r="GF7" s="48">
        <f t="shared" si="33"/>
      </c>
      <c r="GG7" s="48">
        <f t="shared" si="33"/>
      </c>
      <c r="GH7" s="48">
        <f t="shared" si="33"/>
      </c>
      <c r="GI7" s="48">
        <f t="shared" si="33"/>
      </c>
      <c r="GJ7" s="48">
        <f t="shared" si="33"/>
      </c>
      <c r="GK7" s="48">
        <f t="shared" si="33"/>
      </c>
      <c r="GL7" s="48">
        <f t="shared" si="34"/>
      </c>
      <c r="GM7" s="48">
        <f t="shared" si="34"/>
      </c>
      <c r="GN7" s="48">
        <f t="shared" si="34"/>
      </c>
      <c r="GO7" s="48">
        <f t="shared" si="34"/>
      </c>
      <c r="GP7" s="48">
        <f t="shared" si="34"/>
      </c>
      <c r="GQ7" s="48">
        <f t="shared" si="34"/>
      </c>
      <c r="GR7" s="48">
        <f t="shared" si="34"/>
      </c>
      <c r="GS7" s="48">
        <f t="shared" si="34"/>
      </c>
      <c r="GT7" s="48">
        <f t="shared" si="34"/>
      </c>
      <c r="GU7" s="48">
        <f t="shared" si="34"/>
      </c>
      <c r="GV7" s="48">
        <f t="shared" si="35"/>
      </c>
      <c r="GW7" s="48">
        <f t="shared" si="35"/>
      </c>
      <c r="GX7" s="48">
        <f t="shared" si="35"/>
      </c>
      <c r="GY7" s="48">
        <f t="shared" si="35"/>
      </c>
      <c r="GZ7" s="48">
        <f t="shared" si="35"/>
      </c>
      <c r="HA7" s="48">
        <f t="shared" si="35"/>
      </c>
      <c r="HB7" s="48">
        <f t="shared" si="35"/>
      </c>
      <c r="HC7" s="48">
        <f t="shared" si="35"/>
      </c>
      <c r="HD7" s="48">
        <f t="shared" si="35"/>
      </c>
      <c r="HE7" s="48">
        <f t="shared" si="35"/>
      </c>
      <c r="HF7" s="48">
        <f t="shared" si="36"/>
      </c>
      <c r="HG7" s="48">
        <f t="shared" si="36"/>
      </c>
      <c r="HH7" s="48">
        <f t="shared" si="36"/>
      </c>
      <c r="HI7" s="48">
        <f t="shared" si="36"/>
      </c>
      <c r="HJ7" s="48">
        <f t="shared" si="36"/>
      </c>
      <c r="HK7" s="48">
        <f t="shared" si="36"/>
      </c>
      <c r="HL7" s="48">
        <f t="shared" si="36"/>
      </c>
      <c r="HM7" s="48">
        <f t="shared" si="36"/>
      </c>
      <c r="HN7" s="48">
        <f t="shared" si="36"/>
      </c>
      <c r="HO7" s="48">
        <f t="shared" si="36"/>
      </c>
      <c r="HP7" s="48">
        <f t="shared" si="37"/>
      </c>
      <c r="HQ7" s="48">
        <f t="shared" si="37"/>
      </c>
      <c r="HR7" s="48">
        <f t="shared" si="37"/>
      </c>
      <c r="HS7" s="48">
        <f t="shared" si="37"/>
      </c>
      <c r="HT7" s="48">
        <f t="shared" si="37"/>
      </c>
      <c r="HU7" s="48">
        <f t="shared" si="37"/>
      </c>
      <c r="HV7" s="48">
        <f t="shared" si="37"/>
      </c>
      <c r="HW7" s="48">
        <f t="shared" si="37"/>
      </c>
      <c r="HX7" s="48">
        <f t="shared" si="37"/>
      </c>
      <c r="HY7" s="48">
        <f t="shared" si="37"/>
      </c>
      <c r="HZ7" s="48">
        <f t="shared" si="38"/>
      </c>
      <c r="IA7" s="48">
        <f t="shared" si="38"/>
      </c>
      <c r="IB7" s="48">
        <f t="shared" si="38"/>
      </c>
      <c r="IC7" s="48">
        <f t="shared" si="38"/>
      </c>
      <c r="ID7" s="48">
        <f t="shared" si="38"/>
      </c>
      <c r="IE7" s="48">
        <f t="shared" si="38"/>
      </c>
      <c r="IF7" s="48">
        <f t="shared" si="38"/>
      </c>
      <c r="IG7" s="48">
        <f t="shared" si="38"/>
      </c>
      <c r="IH7" s="48">
        <f t="shared" si="38"/>
      </c>
      <c r="II7" s="48">
        <f t="shared" si="38"/>
      </c>
      <c r="IJ7" s="48">
        <f t="shared" si="38"/>
      </c>
      <c r="IK7"/>
      <c r="IL7"/>
      <c r="IM7"/>
      <c r="IN7"/>
      <c r="IO7"/>
      <c r="IP7"/>
      <c r="IQ7"/>
    </row>
    <row r="8" spans="1:251" s="7" customFormat="1" ht="24.75" customHeight="1">
      <c r="A8" s="41">
        <f>IF($B$5=DATE(2014,6,15),31,IF($B$5=DATE(2014,6,22),40,""))</f>
      </c>
      <c r="B8" s="45">
        <f>IF(A8="","",CONCATENATE(VLOOKUP(A8,$E$6:$J$69,5),"   ",VLOOKUP(A8,$E$6:$J$69,2),"   ",VLOOKUP(A8,$E$6:$J$69,6)))</f>
      </c>
      <c r="C8" s="45">
        <f>IF(D8="","",CONCATENATE(VLOOKUP(D8,$E$6:$J$69,5),"   ",VLOOKUP(D8,$E$6:$J$69,2),"   ",VLOOKUP(D8,$E$6:$J$69,6)))</f>
      </c>
      <c r="D8" s="5">
        <f>IF(R3=DATE(2014,6,19),16,IF(R3=DATE(2014,6,26),47,""))</f>
      </c>
      <c r="E8" s="23">
        <f t="shared" si="39"/>
        <v>3</v>
      </c>
      <c r="F8" s="23" t="s">
        <v>26</v>
      </c>
      <c r="G8" s="47">
        <v>41807</v>
      </c>
      <c r="H8" s="25">
        <v>0.6666666666666666</v>
      </c>
      <c r="I8" s="26" t="s">
        <v>411</v>
      </c>
      <c r="J8" s="147" t="s">
        <v>413</v>
      </c>
      <c r="K8" s="27">
        <v>41807</v>
      </c>
      <c r="L8" s="27"/>
      <c r="M8" s="21">
        <f t="shared" si="15"/>
        <v>-41807</v>
      </c>
      <c r="N8" s="22">
        <f t="shared" si="16"/>
      </c>
      <c r="O8" s="22">
        <f t="shared" si="16"/>
      </c>
      <c r="P8" s="22">
        <f t="shared" si="16"/>
      </c>
      <c r="Q8" s="22">
        <f t="shared" si="16"/>
      </c>
      <c r="R8" s="22">
        <f t="shared" si="16"/>
      </c>
      <c r="S8" s="22">
        <f t="shared" si="16"/>
      </c>
      <c r="T8" s="22">
        <f t="shared" si="16"/>
      </c>
      <c r="U8" s="22">
        <f t="shared" si="16"/>
      </c>
      <c r="V8" s="22">
        <f t="shared" si="16"/>
      </c>
      <c r="W8" s="22">
        <f t="shared" si="16"/>
      </c>
      <c r="X8" s="22">
        <f t="shared" si="17"/>
      </c>
      <c r="Y8" s="22">
        <f t="shared" si="17"/>
      </c>
      <c r="Z8" s="22">
        <f t="shared" si="17"/>
      </c>
      <c r="AA8" s="22">
        <f t="shared" si="17"/>
      </c>
      <c r="AB8" s="22">
        <f t="shared" si="17"/>
      </c>
      <c r="AC8" s="22">
        <f t="shared" si="17"/>
      </c>
      <c r="AD8" s="22">
        <f t="shared" si="17"/>
      </c>
      <c r="AE8" s="22">
        <f t="shared" si="17"/>
      </c>
      <c r="AF8" s="22">
        <f t="shared" si="17"/>
      </c>
      <c r="AG8" s="22">
        <f t="shared" si="17"/>
      </c>
      <c r="AH8" s="22">
        <f t="shared" si="18"/>
      </c>
      <c r="AI8" s="22">
        <f t="shared" si="18"/>
      </c>
      <c r="AJ8" s="22">
        <f t="shared" si="18"/>
      </c>
      <c r="AK8" s="22">
        <f t="shared" si="18"/>
      </c>
      <c r="AL8" s="22">
        <f t="shared" si="18"/>
      </c>
      <c r="AM8" s="22">
        <f t="shared" si="18"/>
      </c>
      <c r="AN8" s="22">
        <f t="shared" si="18"/>
      </c>
      <c r="AO8" s="22">
        <f t="shared" si="18"/>
      </c>
      <c r="AP8" s="22">
        <f t="shared" si="18"/>
      </c>
      <c r="AQ8" s="22">
        <f t="shared" si="18"/>
      </c>
      <c r="AR8" s="22">
        <f t="shared" si="19"/>
      </c>
      <c r="AS8" s="22">
        <f t="shared" si="19"/>
      </c>
      <c r="AT8" s="22">
        <f t="shared" si="19"/>
      </c>
      <c r="AU8" s="22">
        <f t="shared" si="19"/>
      </c>
      <c r="AV8" s="22">
        <f t="shared" si="19"/>
      </c>
      <c r="AW8" s="22">
        <f t="shared" si="19"/>
      </c>
      <c r="AX8" s="22">
        <f t="shared" si="19"/>
      </c>
      <c r="AY8" s="22">
        <f t="shared" si="19"/>
      </c>
      <c r="AZ8" s="22">
        <f t="shared" si="19"/>
      </c>
      <c r="BA8" s="22">
        <f t="shared" si="19"/>
      </c>
      <c r="BB8" s="22">
        <f t="shared" si="20"/>
      </c>
      <c r="BC8" s="22">
        <f t="shared" si="20"/>
      </c>
      <c r="BD8" s="22">
        <f t="shared" si="20"/>
      </c>
      <c r="BE8" s="22">
        <f t="shared" si="20"/>
      </c>
      <c r="BF8" s="22">
        <f t="shared" si="20"/>
      </c>
      <c r="BG8" s="22">
        <f t="shared" si="20"/>
      </c>
      <c r="BH8" s="22">
        <f t="shared" si="20"/>
      </c>
      <c r="BI8" s="22">
        <f t="shared" si="20"/>
      </c>
      <c r="BJ8" s="22">
        <f t="shared" si="20"/>
      </c>
      <c r="BK8" s="48">
        <f t="shared" si="20"/>
      </c>
      <c r="BL8" s="48">
        <f t="shared" si="21"/>
      </c>
      <c r="BM8" s="48">
        <f t="shared" si="21"/>
      </c>
      <c r="BN8" s="48">
        <f t="shared" si="21"/>
      </c>
      <c r="BO8" s="48">
        <f t="shared" si="21"/>
      </c>
      <c r="BP8" s="48">
        <f t="shared" si="21"/>
      </c>
      <c r="BQ8" s="48">
        <f t="shared" si="21"/>
      </c>
      <c r="BR8" s="48">
        <f t="shared" si="21"/>
      </c>
      <c r="BS8" s="48">
        <f t="shared" si="21"/>
      </c>
      <c r="BT8" s="48">
        <f t="shared" si="21"/>
      </c>
      <c r="BU8" s="48">
        <f t="shared" si="21"/>
      </c>
      <c r="BV8" s="48">
        <f t="shared" si="22"/>
      </c>
      <c r="BW8" s="48">
        <f t="shared" si="22"/>
      </c>
      <c r="BX8" s="48">
        <f t="shared" si="22"/>
      </c>
      <c r="BY8" s="48">
        <f t="shared" si="22"/>
      </c>
      <c r="BZ8" s="48">
        <f t="shared" si="22"/>
      </c>
      <c r="CA8" s="48">
        <f t="shared" si="22"/>
      </c>
      <c r="CB8" s="48">
        <f t="shared" si="22"/>
      </c>
      <c r="CC8" s="48">
        <f t="shared" si="22"/>
      </c>
      <c r="CD8" s="48">
        <f t="shared" si="22"/>
      </c>
      <c r="CE8" s="48">
        <f t="shared" si="22"/>
      </c>
      <c r="CF8" s="48">
        <f t="shared" si="23"/>
      </c>
      <c r="CG8" s="48">
        <f t="shared" si="23"/>
      </c>
      <c r="CH8" s="48">
        <f t="shared" si="23"/>
      </c>
      <c r="CI8" s="48">
        <f t="shared" si="23"/>
      </c>
      <c r="CJ8" s="48">
        <f t="shared" si="23"/>
      </c>
      <c r="CK8" s="48">
        <f t="shared" si="23"/>
      </c>
      <c r="CL8" s="48">
        <f t="shared" si="23"/>
      </c>
      <c r="CM8" s="48">
        <f t="shared" si="23"/>
      </c>
      <c r="CN8" s="48">
        <f t="shared" si="23"/>
      </c>
      <c r="CO8" s="48">
        <f t="shared" si="23"/>
      </c>
      <c r="CP8" s="48">
        <f t="shared" si="24"/>
      </c>
      <c r="CQ8" s="48">
        <f t="shared" si="24"/>
      </c>
      <c r="CR8" s="48">
        <f t="shared" si="24"/>
      </c>
      <c r="CS8" s="48">
        <f t="shared" si="24"/>
      </c>
      <c r="CT8" s="48">
        <f t="shared" si="24"/>
      </c>
      <c r="CU8" s="48">
        <f t="shared" si="24"/>
      </c>
      <c r="CV8" s="48">
        <f t="shared" si="24"/>
      </c>
      <c r="CW8" s="48">
        <f t="shared" si="24"/>
      </c>
      <c r="CX8" s="48">
        <f t="shared" si="24"/>
      </c>
      <c r="CY8" s="48">
        <f t="shared" si="24"/>
      </c>
      <c r="CZ8" s="48">
        <f t="shared" si="25"/>
      </c>
      <c r="DA8" s="48">
        <f t="shared" si="25"/>
      </c>
      <c r="DB8" s="48">
        <f t="shared" si="25"/>
      </c>
      <c r="DC8" s="48">
        <f t="shared" si="25"/>
      </c>
      <c r="DD8" s="48">
        <f t="shared" si="25"/>
      </c>
      <c r="DE8" s="48">
        <f t="shared" si="25"/>
      </c>
      <c r="DF8" s="48">
        <f t="shared" si="25"/>
      </c>
      <c r="DG8" s="48">
        <f t="shared" si="25"/>
      </c>
      <c r="DH8" s="48">
        <f t="shared" si="25"/>
      </c>
      <c r="DI8" s="48">
        <f t="shared" si="25"/>
      </c>
      <c r="DJ8" s="48">
        <f t="shared" si="26"/>
      </c>
      <c r="DK8" s="48">
        <f t="shared" si="26"/>
      </c>
      <c r="DL8" s="48">
        <f t="shared" si="26"/>
      </c>
      <c r="DM8" s="48">
        <f t="shared" si="26"/>
      </c>
      <c r="DN8" s="48">
        <f t="shared" si="26"/>
      </c>
      <c r="DO8" s="48">
        <f t="shared" si="26"/>
      </c>
      <c r="DP8" s="48">
        <f t="shared" si="26"/>
      </c>
      <c r="DQ8" s="48">
        <f t="shared" si="26"/>
      </c>
      <c r="DR8" s="48">
        <f t="shared" si="26"/>
      </c>
      <c r="DS8" s="48">
        <f t="shared" si="26"/>
      </c>
      <c r="DT8" s="48">
        <f t="shared" si="27"/>
      </c>
      <c r="DU8" s="48">
        <f t="shared" si="27"/>
      </c>
      <c r="DV8" s="48">
        <f t="shared" si="27"/>
      </c>
      <c r="DW8" s="48">
        <f t="shared" si="27"/>
      </c>
      <c r="DX8" s="48">
        <f t="shared" si="27"/>
      </c>
      <c r="DY8" s="48">
        <f t="shared" si="27"/>
      </c>
      <c r="DZ8" s="48">
        <f t="shared" si="27"/>
      </c>
      <c r="EA8" s="48">
        <f t="shared" si="27"/>
      </c>
      <c r="EB8" s="48">
        <f t="shared" si="27"/>
      </c>
      <c r="EC8" s="48">
        <f t="shared" si="27"/>
      </c>
      <c r="ED8" s="48">
        <f t="shared" si="28"/>
      </c>
      <c r="EE8" s="48">
        <f t="shared" si="28"/>
      </c>
      <c r="EF8" s="48">
        <f t="shared" si="28"/>
      </c>
      <c r="EG8" s="48">
        <f t="shared" si="28"/>
      </c>
      <c r="EH8" s="48">
        <f t="shared" si="28"/>
      </c>
      <c r="EI8" s="48">
        <f t="shared" si="28"/>
      </c>
      <c r="EJ8" s="48">
        <f t="shared" si="28"/>
      </c>
      <c r="EK8" s="48">
        <f t="shared" si="28"/>
      </c>
      <c r="EL8" s="48">
        <f t="shared" si="28"/>
      </c>
      <c r="EM8" s="48">
        <f t="shared" si="28"/>
      </c>
      <c r="EN8" s="48">
        <f t="shared" si="29"/>
      </c>
      <c r="EO8" s="48">
        <f t="shared" si="29"/>
      </c>
      <c r="EP8" s="48">
        <f t="shared" si="29"/>
      </c>
      <c r="EQ8" s="48">
        <f t="shared" si="29"/>
      </c>
      <c r="ER8" s="48">
        <f t="shared" si="29"/>
      </c>
      <c r="ES8" s="48">
        <f t="shared" si="29"/>
      </c>
      <c r="ET8" s="48">
        <f t="shared" si="29"/>
      </c>
      <c r="EU8" s="48">
        <f t="shared" si="29"/>
      </c>
      <c r="EV8" s="48">
        <f t="shared" si="29"/>
      </c>
      <c r="EW8" s="48">
        <f t="shared" si="29"/>
      </c>
      <c r="EX8" s="48">
        <f t="shared" si="30"/>
      </c>
      <c r="EY8" s="48">
        <f t="shared" si="30"/>
      </c>
      <c r="EZ8" s="48">
        <f t="shared" si="30"/>
      </c>
      <c r="FA8" s="48">
        <f t="shared" si="30"/>
      </c>
      <c r="FB8" s="48">
        <f t="shared" si="30"/>
      </c>
      <c r="FC8" s="48">
        <f t="shared" si="30"/>
      </c>
      <c r="FD8" s="48">
        <f t="shared" si="30"/>
      </c>
      <c r="FE8" s="48">
        <f t="shared" si="30"/>
      </c>
      <c r="FF8" s="48">
        <f t="shared" si="30"/>
      </c>
      <c r="FG8" s="48">
        <f t="shared" si="30"/>
      </c>
      <c r="FH8" s="48">
        <f t="shared" si="31"/>
      </c>
      <c r="FI8" s="48">
        <f t="shared" si="31"/>
      </c>
      <c r="FJ8" s="48">
        <f t="shared" si="31"/>
      </c>
      <c r="FK8" s="48">
        <f t="shared" si="31"/>
      </c>
      <c r="FL8" s="48">
        <f t="shared" si="31"/>
      </c>
      <c r="FM8" s="48">
        <f t="shared" si="31"/>
      </c>
      <c r="FN8" s="48">
        <f t="shared" si="31"/>
      </c>
      <c r="FO8" s="48">
        <f t="shared" si="31"/>
      </c>
      <c r="FP8" s="48">
        <f t="shared" si="31"/>
      </c>
      <c r="FQ8" s="48">
        <f t="shared" si="31"/>
      </c>
      <c r="FR8" s="48">
        <f t="shared" si="32"/>
      </c>
      <c r="FS8" s="48">
        <f t="shared" si="32"/>
      </c>
      <c r="FT8" s="48">
        <f t="shared" si="32"/>
      </c>
      <c r="FU8" s="48">
        <f t="shared" si="32"/>
      </c>
      <c r="FV8" s="48">
        <f t="shared" si="32"/>
      </c>
      <c r="FW8" s="48">
        <f t="shared" si="32"/>
      </c>
      <c r="FX8" s="48">
        <f t="shared" si="32"/>
      </c>
      <c r="FY8" s="48">
        <f t="shared" si="32"/>
      </c>
      <c r="FZ8" s="48">
        <f t="shared" si="32"/>
      </c>
      <c r="GA8" s="48">
        <f t="shared" si="32"/>
      </c>
      <c r="GB8" s="48">
        <f t="shared" si="33"/>
      </c>
      <c r="GC8" s="48">
        <f t="shared" si="33"/>
      </c>
      <c r="GD8" s="48">
        <f t="shared" si="33"/>
      </c>
      <c r="GE8" s="48">
        <f t="shared" si="33"/>
      </c>
      <c r="GF8" s="48">
        <f t="shared" si="33"/>
      </c>
      <c r="GG8" s="48">
        <f t="shared" si="33"/>
      </c>
      <c r="GH8" s="48">
        <f t="shared" si="33"/>
      </c>
      <c r="GI8" s="48">
        <f t="shared" si="33"/>
      </c>
      <c r="GJ8" s="48">
        <f t="shared" si="33"/>
      </c>
      <c r="GK8" s="48">
        <f t="shared" si="33"/>
      </c>
      <c r="GL8" s="48">
        <f t="shared" si="34"/>
      </c>
      <c r="GM8" s="48">
        <f t="shared" si="34"/>
      </c>
      <c r="GN8" s="48">
        <f t="shared" si="34"/>
      </c>
      <c r="GO8" s="48">
        <f t="shared" si="34"/>
      </c>
      <c r="GP8" s="48">
        <f t="shared" si="34"/>
      </c>
      <c r="GQ8" s="48">
        <f t="shared" si="34"/>
      </c>
      <c r="GR8" s="48">
        <f t="shared" si="34"/>
      </c>
      <c r="GS8" s="48">
        <f t="shared" si="34"/>
      </c>
      <c r="GT8" s="48">
        <f t="shared" si="34"/>
      </c>
      <c r="GU8" s="48">
        <f t="shared" si="34"/>
      </c>
      <c r="GV8" s="48">
        <f t="shared" si="35"/>
      </c>
      <c r="GW8" s="48">
        <f t="shared" si="35"/>
      </c>
      <c r="GX8" s="48">
        <f t="shared" si="35"/>
      </c>
      <c r="GY8" s="48">
        <f t="shared" si="35"/>
      </c>
      <c r="GZ8" s="48">
        <f t="shared" si="35"/>
      </c>
      <c r="HA8" s="48">
        <f t="shared" si="35"/>
      </c>
      <c r="HB8" s="48">
        <f t="shared" si="35"/>
      </c>
      <c r="HC8" s="48">
        <f t="shared" si="35"/>
      </c>
      <c r="HD8" s="48">
        <f t="shared" si="35"/>
      </c>
      <c r="HE8" s="48">
        <f t="shared" si="35"/>
      </c>
      <c r="HF8" s="48">
        <f t="shared" si="36"/>
      </c>
      <c r="HG8" s="48">
        <f t="shared" si="36"/>
      </c>
      <c r="HH8" s="48">
        <f t="shared" si="36"/>
      </c>
      <c r="HI8" s="48">
        <f t="shared" si="36"/>
      </c>
      <c r="HJ8" s="48">
        <f t="shared" si="36"/>
      </c>
      <c r="HK8" s="48">
        <f t="shared" si="36"/>
      </c>
      <c r="HL8" s="48">
        <f t="shared" si="36"/>
      </c>
      <c r="HM8" s="48">
        <f t="shared" si="36"/>
      </c>
      <c r="HN8" s="48">
        <f t="shared" si="36"/>
      </c>
      <c r="HO8" s="48">
        <f t="shared" si="36"/>
      </c>
      <c r="HP8" s="48">
        <f t="shared" si="37"/>
      </c>
      <c r="HQ8" s="48">
        <f t="shared" si="37"/>
      </c>
      <c r="HR8" s="48">
        <f t="shared" si="37"/>
      </c>
      <c r="HS8" s="48">
        <f t="shared" si="37"/>
      </c>
      <c r="HT8" s="48">
        <f t="shared" si="37"/>
      </c>
      <c r="HU8" s="48">
        <f t="shared" si="37"/>
      </c>
      <c r="HV8" s="48">
        <f t="shared" si="37"/>
      </c>
      <c r="HW8" s="48">
        <f t="shared" si="37"/>
      </c>
      <c r="HX8" s="48">
        <f t="shared" si="37"/>
      </c>
      <c r="HY8" s="48">
        <f t="shared" si="37"/>
      </c>
      <c r="HZ8" s="48">
        <f t="shared" si="38"/>
      </c>
      <c r="IA8" s="48">
        <f t="shared" si="38"/>
      </c>
      <c r="IB8" s="48">
        <f t="shared" si="38"/>
      </c>
      <c r="IC8" s="48">
        <f t="shared" si="38"/>
      </c>
      <c r="ID8" s="48">
        <f t="shared" si="38"/>
      </c>
      <c r="IE8" s="48">
        <f t="shared" si="38"/>
      </c>
      <c r="IF8" s="48">
        <f t="shared" si="38"/>
      </c>
      <c r="IG8" s="48">
        <f t="shared" si="38"/>
      </c>
      <c r="IH8" s="48">
        <f t="shared" si="38"/>
      </c>
      <c r="II8" s="48">
        <f t="shared" si="38"/>
      </c>
      <c r="IJ8" s="48">
        <f t="shared" si="38"/>
      </c>
      <c r="IK8"/>
      <c r="IL8"/>
      <c r="IM8"/>
      <c r="IN8"/>
      <c r="IO8"/>
      <c r="IP8"/>
      <c r="IQ8"/>
    </row>
    <row r="9" spans="1:251" s="7" customFormat="1" ht="24.75" customHeight="1">
      <c r="A9" s="41">
        <f>IF($B$5=DATE(2002,6,2),32,"")</f>
      </c>
      <c r="B9" s="45">
        <f>IF(A9="","",CONCATENATE(VLOOKUP(A9,$E$6:$J$69,5),"   ",VLOOKUP(A9,$E$6:$J$69,2),"   ",VLOOKUP(A9,$E$6:$J$69,6)))</f>
      </c>
      <c r="C9" s="45">
        <f>IF(D9="","",CONCATENATE(VLOOKUP(D9,$E$6:$J$69,5),"   ",VLOOKUP(D9,$E$6:$J$69,2),"   ",VLOOKUP(D9,$E$6:$J$69,6)))</f>
      </c>
      <c r="D9" s="5">
        <f>IF(R3=DATE(2014,6,26),48,"")</f>
      </c>
      <c r="E9" s="23">
        <f t="shared" si="39"/>
        <v>4</v>
      </c>
      <c r="F9" s="23" t="s">
        <v>26</v>
      </c>
      <c r="G9" s="47">
        <v>41808</v>
      </c>
      <c r="H9" s="25">
        <v>0.7916666666666666</v>
      </c>
      <c r="I9" s="26" t="s">
        <v>415</v>
      </c>
      <c r="J9" s="147" t="s">
        <v>417</v>
      </c>
      <c r="K9" s="27">
        <v>41808</v>
      </c>
      <c r="L9" s="27"/>
      <c r="M9" s="28">
        <f t="shared" si="15"/>
        <v>-41808</v>
      </c>
      <c r="N9" s="22">
        <f t="shared" si="16"/>
      </c>
      <c r="O9" s="22">
        <f t="shared" si="16"/>
      </c>
      <c r="P9" s="22">
        <f t="shared" si="16"/>
      </c>
      <c r="Q9" s="22">
        <f t="shared" si="16"/>
      </c>
      <c r="R9" s="22">
        <f t="shared" si="16"/>
      </c>
      <c r="S9" s="22">
        <f t="shared" si="16"/>
      </c>
      <c r="T9" s="22">
        <f t="shared" si="16"/>
      </c>
      <c r="U9" s="22">
        <f t="shared" si="16"/>
      </c>
      <c r="V9" s="22">
        <f t="shared" si="16"/>
      </c>
      <c r="W9" s="22">
        <f t="shared" si="16"/>
      </c>
      <c r="X9" s="22">
        <f t="shared" si="17"/>
      </c>
      <c r="Y9" s="22">
        <f t="shared" si="17"/>
      </c>
      <c r="Z9" s="22">
        <f t="shared" si="17"/>
      </c>
      <c r="AA9" s="22">
        <f t="shared" si="17"/>
      </c>
      <c r="AB9" s="22">
        <f t="shared" si="17"/>
      </c>
      <c r="AC9" s="22">
        <f t="shared" si="17"/>
      </c>
      <c r="AD9" s="22">
        <f t="shared" si="17"/>
      </c>
      <c r="AE9" s="22">
        <f t="shared" si="17"/>
      </c>
      <c r="AF9" s="22">
        <f t="shared" si="17"/>
      </c>
      <c r="AG9" s="22">
        <f t="shared" si="17"/>
      </c>
      <c r="AH9" s="22">
        <f t="shared" si="18"/>
      </c>
      <c r="AI9" s="22">
        <f t="shared" si="18"/>
      </c>
      <c r="AJ9" s="22">
        <f t="shared" si="18"/>
      </c>
      <c r="AK9" s="22">
        <f t="shared" si="18"/>
      </c>
      <c r="AL9" s="22">
        <f t="shared" si="18"/>
      </c>
      <c r="AM9" s="22">
        <f t="shared" si="18"/>
      </c>
      <c r="AN9" s="22">
        <f t="shared" si="18"/>
      </c>
      <c r="AO9" s="22">
        <f t="shared" si="18"/>
      </c>
      <c r="AP9" s="22">
        <f t="shared" si="18"/>
      </c>
      <c r="AQ9" s="22">
        <f t="shared" si="18"/>
      </c>
      <c r="AR9" s="22">
        <f t="shared" si="19"/>
      </c>
      <c r="AS9" s="22">
        <f t="shared" si="19"/>
      </c>
      <c r="AT9" s="22">
        <f t="shared" si="19"/>
      </c>
      <c r="AU9" s="22">
        <f t="shared" si="19"/>
      </c>
      <c r="AV9" s="22">
        <f t="shared" si="19"/>
      </c>
      <c r="AW9" s="22">
        <f t="shared" si="19"/>
      </c>
      <c r="AX9" s="22">
        <f t="shared" si="19"/>
      </c>
      <c r="AY9" s="22">
        <f t="shared" si="19"/>
      </c>
      <c r="AZ9" s="22">
        <f t="shared" si="19"/>
      </c>
      <c r="BA9" s="22">
        <f t="shared" si="19"/>
      </c>
      <c r="BB9" s="22">
        <f t="shared" si="20"/>
      </c>
      <c r="BC9" s="22">
        <f t="shared" si="20"/>
      </c>
      <c r="BD9" s="22">
        <f t="shared" si="20"/>
      </c>
      <c r="BE9" s="22">
        <f t="shared" si="20"/>
      </c>
      <c r="BF9" s="22">
        <f t="shared" si="20"/>
      </c>
      <c r="BG9" s="22">
        <f t="shared" si="20"/>
      </c>
      <c r="BH9" s="22">
        <f t="shared" si="20"/>
      </c>
      <c r="BI9" s="22">
        <f t="shared" si="20"/>
      </c>
      <c r="BJ9" s="22">
        <f t="shared" si="20"/>
      </c>
      <c r="BK9" s="48">
        <f t="shared" si="20"/>
      </c>
      <c r="BL9" s="48">
        <f t="shared" si="21"/>
      </c>
      <c r="BM9" s="48">
        <f t="shared" si="21"/>
      </c>
      <c r="BN9" s="48">
        <f t="shared" si="21"/>
      </c>
      <c r="BO9" s="48">
        <f t="shared" si="21"/>
      </c>
      <c r="BP9" s="48">
        <f t="shared" si="21"/>
      </c>
      <c r="BQ9" s="48">
        <f t="shared" si="21"/>
      </c>
      <c r="BR9" s="48">
        <f t="shared" si="21"/>
      </c>
      <c r="BS9" s="48">
        <f t="shared" si="21"/>
      </c>
      <c r="BT9" s="48">
        <f t="shared" si="21"/>
      </c>
      <c r="BU9" s="48">
        <f t="shared" si="21"/>
      </c>
      <c r="BV9" s="48">
        <f t="shared" si="22"/>
      </c>
      <c r="BW9" s="48">
        <f t="shared" si="22"/>
      </c>
      <c r="BX9" s="48">
        <f t="shared" si="22"/>
      </c>
      <c r="BY9" s="48">
        <f t="shared" si="22"/>
      </c>
      <c r="BZ9" s="48">
        <f t="shared" si="22"/>
      </c>
      <c r="CA9" s="48">
        <f t="shared" si="22"/>
      </c>
      <c r="CB9" s="48">
        <f t="shared" si="22"/>
      </c>
      <c r="CC9" s="48">
        <f t="shared" si="22"/>
      </c>
      <c r="CD9" s="48">
        <f t="shared" si="22"/>
      </c>
      <c r="CE9" s="48">
        <f t="shared" si="22"/>
      </c>
      <c r="CF9" s="48">
        <f t="shared" si="23"/>
      </c>
      <c r="CG9" s="48">
        <f t="shared" si="23"/>
      </c>
      <c r="CH9" s="48">
        <f t="shared" si="23"/>
      </c>
      <c r="CI9" s="48">
        <f t="shared" si="23"/>
      </c>
      <c r="CJ9" s="48">
        <f t="shared" si="23"/>
      </c>
      <c r="CK9" s="48">
        <f t="shared" si="23"/>
      </c>
      <c r="CL9" s="48">
        <f t="shared" si="23"/>
      </c>
      <c r="CM9" s="48">
        <f t="shared" si="23"/>
      </c>
      <c r="CN9" s="48">
        <f t="shared" si="23"/>
      </c>
      <c r="CO9" s="48">
        <f t="shared" si="23"/>
      </c>
      <c r="CP9" s="48">
        <f t="shared" si="24"/>
      </c>
      <c r="CQ9" s="48">
        <f t="shared" si="24"/>
      </c>
      <c r="CR9" s="48">
        <f t="shared" si="24"/>
      </c>
      <c r="CS9" s="48">
        <f t="shared" si="24"/>
      </c>
      <c r="CT9" s="48">
        <f t="shared" si="24"/>
      </c>
      <c r="CU9" s="48">
        <f t="shared" si="24"/>
      </c>
      <c r="CV9" s="48">
        <f t="shared" si="24"/>
      </c>
      <c r="CW9" s="48">
        <f t="shared" si="24"/>
      </c>
      <c r="CX9" s="48">
        <f t="shared" si="24"/>
      </c>
      <c r="CY9" s="48">
        <f t="shared" si="24"/>
      </c>
      <c r="CZ9" s="48">
        <f t="shared" si="25"/>
      </c>
      <c r="DA9" s="48">
        <f t="shared" si="25"/>
      </c>
      <c r="DB9" s="48">
        <f t="shared" si="25"/>
      </c>
      <c r="DC9" s="48">
        <f t="shared" si="25"/>
      </c>
      <c r="DD9" s="48">
        <f t="shared" si="25"/>
      </c>
      <c r="DE9" s="48">
        <f t="shared" si="25"/>
      </c>
      <c r="DF9" s="48">
        <f t="shared" si="25"/>
      </c>
      <c r="DG9" s="48">
        <f t="shared" si="25"/>
      </c>
      <c r="DH9" s="48">
        <f t="shared" si="25"/>
      </c>
      <c r="DI9" s="48">
        <f t="shared" si="25"/>
      </c>
      <c r="DJ9" s="48">
        <f t="shared" si="26"/>
      </c>
      <c r="DK9" s="48">
        <f t="shared" si="26"/>
      </c>
      <c r="DL9" s="48">
        <f t="shared" si="26"/>
      </c>
      <c r="DM9" s="48">
        <f t="shared" si="26"/>
      </c>
      <c r="DN9" s="48">
        <f t="shared" si="26"/>
      </c>
      <c r="DO9" s="48">
        <f t="shared" si="26"/>
      </c>
      <c r="DP9" s="48">
        <f t="shared" si="26"/>
      </c>
      <c r="DQ9" s="48">
        <f t="shared" si="26"/>
      </c>
      <c r="DR9" s="48">
        <f t="shared" si="26"/>
      </c>
      <c r="DS9" s="48">
        <f t="shared" si="26"/>
      </c>
      <c r="DT9" s="48">
        <f t="shared" si="27"/>
      </c>
      <c r="DU9" s="48">
        <f t="shared" si="27"/>
      </c>
      <c r="DV9" s="48">
        <f t="shared" si="27"/>
      </c>
      <c r="DW9" s="48">
        <f t="shared" si="27"/>
      </c>
      <c r="DX9" s="48">
        <f t="shared" si="27"/>
      </c>
      <c r="DY9" s="48">
        <f t="shared" si="27"/>
      </c>
      <c r="DZ9" s="48">
        <f t="shared" si="27"/>
      </c>
      <c r="EA9" s="48">
        <f t="shared" si="27"/>
      </c>
      <c r="EB9" s="48">
        <f t="shared" si="27"/>
      </c>
      <c r="EC9" s="48">
        <f t="shared" si="27"/>
      </c>
      <c r="ED9" s="48">
        <f t="shared" si="28"/>
      </c>
      <c r="EE9" s="48">
        <f t="shared" si="28"/>
      </c>
      <c r="EF9" s="48">
        <f t="shared" si="28"/>
      </c>
      <c r="EG9" s="48">
        <f t="shared" si="28"/>
      </c>
      <c r="EH9" s="48">
        <f t="shared" si="28"/>
      </c>
      <c r="EI9" s="48">
        <f t="shared" si="28"/>
      </c>
      <c r="EJ9" s="48">
        <f t="shared" si="28"/>
      </c>
      <c r="EK9" s="48">
        <f t="shared" si="28"/>
      </c>
      <c r="EL9" s="48">
        <f t="shared" si="28"/>
      </c>
      <c r="EM9" s="48">
        <f t="shared" si="28"/>
      </c>
      <c r="EN9" s="48">
        <f t="shared" si="29"/>
      </c>
      <c r="EO9" s="48">
        <f t="shared" si="29"/>
      </c>
      <c r="EP9" s="48">
        <f t="shared" si="29"/>
      </c>
      <c r="EQ9" s="48">
        <f t="shared" si="29"/>
      </c>
      <c r="ER9" s="48">
        <f t="shared" si="29"/>
      </c>
      <c r="ES9" s="48">
        <f t="shared" si="29"/>
      </c>
      <c r="ET9" s="48">
        <f t="shared" si="29"/>
      </c>
      <c r="EU9" s="48">
        <f t="shared" si="29"/>
      </c>
      <c r="EV9" s="48">
        <f t="shared" si="29"/>
      </c>
      <c r="EW9" s="48">
        <f t="shared" si="29"/>
      </c>
      <c r="EX9" s="48">
        <f t="shared" si="30"/>
      </c>
      <c r="EY9" s="48">
        <f t="shared" si="30"/>
      </c>
      <c r="EZ9" s="48">
        <f t="shared" si="30"/>
      </c>
      <c r="FA9" s="48">
        <f t="shared" si="30"/>
      </c>
      <c r="FB9" s="48">
        <f t="shared" si="30"/>
      </c>
      <c r="FC9" s="48">
        <f t="shared" si="30"/>
      </c>
      <c r="FD9" s="48">
        <f t="shared" si="30"/>
      </c>
      <c r="FE9" s="48">
        <f t="shared" si="30"/>
      </c>
      <c r="FF9" s="48">
        <f t="shared" si="30"/>
      </c>
      <c r="FG9" s="48">
        <f t="shared" si="30"/>
      </c>
      <c r="FH9" s="48">
        <f t="shared" si="31"/>
      </c>
      <c r="FI9" s="48">
        <f t="shared" si="31"/>
      </c>
      <c r="FJ9" s="48">
        <f t="shared" si="31"/>
      </c>
      <c r="FK9" s="48">
        <f t="shared" si="31"/>
      </c>
      <c r="FL9" s="48">
        <f t="shared" si="31"/>
      </c>
      <c r="FM9" s="48">
        <f t="shared" si="31"/>
      </c>
      <c r="FN9" s="48">
        <f t="shared" si="31"/>
      </c>
      <c r="FO9" s="48">
        <f t="shared" si="31"/>
      </c>
      <c r="FP9" s="48">
        <f t="shared" si="31"/>
      </c>
      <c r="FQ9" s="48">
        <f t="shared" si="31"/>
      </c>
      <c r="FR9" s="48">
        <f t="shared" si="32"/>
      </c>
      <c r="FS9" s="48">
        <f t="shared" si="32"/>
      </c>
      <c r="FT9" s="48">
        <f t="shared" si="32"/>
      </c>
      <c r="FU9" s="48">
        <f t="shared" si="32"/>
      </c>
      <c r="FV9" s="48">
        <f t="shared" si="32"/>
      </c>
      <c r="FW9" s="48">
        <f t="shared" si="32"/>
      </c>
      <c r="FX9" s="48">
        <f t="shared" si="32"/>
      </c>
      <c r="FY9" s="48">
        <f t="shared" si="32"/>
      </c>
      <c r="FZ9" s="48">
        <f t="shared" si="32"/>
      </c>
      <c r="GA9" s="48">
        <f t="shared" si="32"/>
      </c>
      <c r="GB9" s="48">
        <f t="shared" si="33"/>
      </c>
      <c r="GC9" s="48">
        <f t="shared" si="33"/>
      </c>
      <c r="GD9" s="48">
        <f t="shared" si="33"/>
      </c>
      <c r="GE9" s="48">
        <f t="shared" si="33"/>
      </c>
      <c r="GF9" s="48">
        <f t="shared" si="33"/>
      </c>
      <c r="GG9" s="48">
        <f t="shared" si="33"/>
      </c>
      <c r="GH9" s="48">
        <f t="shared" si="33"/>
      </c>
      <c r="GI9" s="48">
        <f t="shared" si="33"/>
      </c>
      <c r="GJ9" s="48">
        <f t="shared" si="33"/>
      </c>
      <c r="GK9" s="48">
        <f t="shared" si="33"/>
      </c>
      <c r="GL9" s="48">
        <f t="shared" si="34"/>
      </c>
      <c r="GM9" s="48">
        <f t="shared" si="34"/>
      </c>
      <c r="GN9" s="48">
        <f t="shared" si="34"/>
      </c>
      <c r="GO9" s="48">
        <f t="shared" si="34"/>
      </c>
      <c r="GP9" s="48">
        <f t="shared" si="34"/>
      </c>
      <c r="GQ9" s="48">
        <f t="shared" si="34"/>
      </c>
      <c r="GR9" s="48">
        <f t="shared" si="34"/>
      </c>
      <c r="GS9" s="48">
        <f t="shared" si="34"/>
      </c>
      <c r="GT9" s="48">
        <f t="shared" si="34"/>
      </c>
      <c r="GU9" s="48">
        <f t="shared" si="34"/>
      </c>
      <c r="GV9" s="48">
        <f t="shared" si="35"/>
      </c>
      <c r="GW9" s="48">
        <f t="shared" si="35"/>
      </c>
      <c r="GX9" s="48">
        <f t="shared" si="35"/>
      </c>
      <c r="GY9" s="48">
        <f t="shared" si="35"/>
      </c>
      <c r="GZ9" s="48">
        <f t="shared" si="35"/>
      </c>
      <c r="HA9" s="48">
        <f t="shared" si="35"/>
      </c>
      <c r="HB9" s="48">
        <f t="shared" si="35"/>
      </c>
      <c r="HC9" s="48">
        <f t="shared" si="35"/>
      </c>
      <c r="HD9" s="48">
        <f t="shared" si="35"/>
      </c>
      <c r="HE9" s="48">
        <f t="shared" si="35"/>
      </c>
      <c r="HF9" s="48">
        <f t="shared" si="36"/>
      </c>
      <c r="HG9" s="48">
        <f t="shared" si="36"/>
      </c>
      <c r="HH9" s="48">
        <f t="shared" si="36"/>
      </c>
      <c r="HI9" s="48">
        <f t="shared" si="36"/>
      </c>
      <c r="HJ9" s="48">
        <f t="shared" si="36"/>
      </c>
      <c r="HK9" s="48">
        <f t="shared" si="36"/>
      </c>
      <c r="HL9" s="48">
        <f t="shared" si="36"/>
      </c>
      <c r="HM9" s="48">
        <f t="shared" si="36"/>
      </c>
      <c r="HN9" s="48">
        <f t="shared" si="36"/>
      </c>
      <c r="HO9" s="48">
        <f t="shared" si="36"/>
      </c>
      <c r="HP9" s="48">
        <f t="shared" si="37"/>
      </c>
      <c r="HQ9" s="48">
        <f t="shared" si="37"/>
      </c>
      <c r="HR9" s="48">
        <f t="shared" si="37"/>
      </c>
      <c r="HS9" s="48">
        <f t="shared" si="37"/>
      </c>
      <c r="HT9" s="48">
        <f t="shared" si="37"/>
      </c>
      <c r="HU9" s="48">
        <f t="shared" si="37"/>
      </c>
      <c r="HV9" s="48">
        <f t="shared" si="37"/>
      </c>
      <c r="HW9" s="48">
        <f t="shared" si="37"/>
      </c>
      <c r="HX9" s="48">
        <f t="shared" si="37"/>
      </c>
      <c r="HY9" s="48">
        <f t="shared" si="37"/>
      </c>
      <c r="HZ9" s="48">
        <f t="shared" si="38"/>
      </c>
      <c r="IA9" s="48">
        <f t="shared" si="38"/>
      </c>
      <c r="IB9" s="48">
        <f t="shared" si="38"/>
      </c>
      <c r="IC9" s="48">
        <f t="shared" si="38"/>
      </c>
      <c r="ID9" s="48">
        <f t="shared" si="38"/>
      </c>
      <c r="IE9" s="48">
        <f t="shared" si="38"/>
      </c>
      <c r="IF9" s="48">
        <f t="shared" si="38"/>
      </c>
      <c r="IG9" s="48">
        <f t="shared" si="38"/>
      </c>
      <c r="IH9" s="48">
        <f t="shared" si="38"/>
      </c>
      <c r="II9" s="48">
        <f t="shared" si="38"/>
      </c>
      <c r="IJ9" s="48">
        <f t="shared" si="38"/>
      </c>
      <c r="IK9"/>
      <c r="IL9"/>
      <c r="IM9"/>
      <c r="IN9"/>
      <c r="IO9"/>
      <c r="IP9"/>
      <c r="IQ9"/>
    </row>
    <row r="10" spans="1:251" s="7" customFormat="1" ht="24.75" customHeight="1">
      <c r="A10" s="41"/>
      <c r="B10" s="49">
        <f>IF(AND(MONTH(O3)=1,DAY(O3)=1),CONCATENATE("Jan 1 ",YEAR(O3)," ",CHOOSE(WEEKDAY(DATE(YEAR(O3),MONTH(O3),DAY(O3)),1),"Sunday","Monday","Tuesday","Wednesday","Thursday","Friday","Saturday")),IF(DAY(O3)=1,CONCATENATE(LOOKUP(O1,$I$102:$U$102,$I$103:$U$103)," 1  ",CHOOSE(WEEKDAY(DATE(YEAR(O3),MONTH(O3),DAY(O3)),1),"Sunday","Monday","Tuesday","Wednesday","Thursday","Friday","Saturday")),O3))</f>
        <v>41827</v>
      </c>
      <c r="C10" s="50">
        <f>IF(AND(MONTH(S3)=1,DAY(S3)=1),CONCATENATE(CHOOSE(WEEKDAY(DATE(YEAR(S3),MONTH(S3),DAY(S3)),1),"Sunday","Monday","Tuesday","Wednesday","Thursday","Friday","Saturday"),"Jan 1 ",YEAR(S3)," "),IF(DAY(S3)=1,CONCATENATE(CHOOSE(WEEKDAY(DATE(YEAR(S3),MONTH(S3),DAY(S3)),1),"Sunday","Monday","Tuesday","Wednesday","Thursday","Friday","Saturday"),"  ",LOOKUP(S1,$I$102:$U$102,$I$103:$U$103)," 1"),S3))</f>
        <v>41831</v>
      </c>
      <c r="D10" s="51"/>
      <c r="E10" s="23">
        <f t="shared" si="39"/>
        <v>5</v>
      </c>
      <c r="F10" s="23" t="s">
        <v>26</v>
      </c>
      <c r="G10" s="47">
        <v>41813</v>
      </c>
      <c r="H10" s="25">
        <v>0.7083333333333334</v>
      </c>
      <c r="I10" s="26" t="s">
        <v>419</v>
      </c>
      <c r="J10" s="147" t="s">
        <v>421</v>
      </c>
      <c r="K10" s="27">
        <v>41813</v>
      </c>
      <c r="L10" s="27"/>
      <c r="M10" s="21">
        <f t="shared" si="15"/>
        <v>-41813</v>
      </c>
      <c r="N10" s="22">
        <f t="shared" si="16"/>
      </c>
      <c r="O10" s="22">
        <f t="shared" si="16"/>
      </c>
      <c r="P10" s="22">
        <f t="shared" si="16"/>
      </c>
      <c r="Q10" s="22">
        <f t="shared" si="16"/>
      </c>
      <c r="R10" s="22">
        <f t="shared" si="16"/>
      </c>
      <c r="S10" s="22">
        <f t="shared" si="16"/>
      </c>
      <c r="T10" s="22">
        <f t="shared" si="16"/>
      </c>
      <c r="U10" s="22">
        <f t="shared" si="16"/>
      </c>
      <c r="V10" s="22">
        <f t="shared" si="16"/>
      </c>
      <c r="W10" s="22">
        <f t="shared" si="16"/>
      </c>
      <c r="X10" s="22">
        <f t="shared" si="17"/>
      </c>
      <c r="Y10" s="22">
        <f t="shared" si="17"/>
      </c>
      <c r="Z10" s="22">
        <f t="shared" si="17"/>
      </c>
      <c r="AA10" s="22">
        <f t="shared" si="17"/>
      </c>
      <c r="AB10" s="22">
        <f t="shared" si="17"/>
      </c>
      <c r="AC10" s="22">
        <f t="shared" si="17"/>
      </c>
      <c r="AD10" s="22">
        <f t="shared" si="17"/>
      </c>
      <c r="AE10" s="22">
        <f t="shared" si="17"/>
      </c>
      <c r="AF10" s="22">
        <f t="shared" si="17"/>
      </c>
      <c r="AG10" s="22">
        <f t="shared" si="17"/>
      </c>
      <c r="AH10" s="22">
        <f t="shared" si="18"/>
      </c>
      <c r="AI10" s="22">
        <f t="shared" si="18"/>
      </c>
      <c r="AJ10" s="22">
        <f t="shared" si="18"/>
      </c>
      <c r="AK10" s="22">
        <f t="shared" si="18"/>
      </c>
      <c r="AL10" s="22">
        <f t="shared" si="18"/>
      </c>
      <c r="AM10" s="22">
        <f t="shared" si="18"/>
      </c>
      <c r="AN10" s="22">
        <f t="shared" si="18"/>
      </c>
      <c r="AO10" s="22">
        <f t="shared" si="18"/>
      </c>
      <c r="AP10" s="22">
        <f t="shared" si="18"/>
      </c>
      <c r="AQ10" s="22">
        <f t="shared" si="18"/>
      </c>
      <c r="AR10" s="22">
        <f t="shared" si="19"/>
      </c>
      <c r="AS10" s="22">
        <f t="shared" si="19"/>
      </c>
      <c r="AT10" s="22">
        <f t="shared" si="19"/>
      </c>
      <c r="AU10" s="22">
        <f t="shared" si="19"/>
      </c>
      <c r="AV10" s="22">
        <f t="shared" si="19"/>
      </c>
      <c r="AW10" s="22">
        <f t="shared" si="19"/>
      </c>
      <c r="AX10" s="22">
        <f t="shared" si="19"/>
      </c>
      <c r="AY10" s="22">
        <f t="shared" si="19"/>
      </c>
      <c r="AZ10" s="22">
        <f t="shared" si="19"/>
      </c>
      <c r="BA10" s="22">
        <f t="shared" si="19"/>
      </c>
      <c r="BB10" s="22">
        <f t="shared" si="20"/>
      </c>
      <c r="BC10" s="22">
        <f t="shared" si="20"/>
      </c>
      <c r="BD10" s="22">
        <f t="shared" si="20"/>
      </c>
      <c r="BE10" s="22">
        <f t="shared" si="20"/>
      </c>
      <c r="BF10" s="22">
        <f t="shared" si="20"/>
      </c>
      <c r="BG10" s="22">
        <f t="shared" si="20"/>
      </c>
      <c r="BH10" s="22">
        <f t="shared" si="20"/>
      </c>
      <c r="BI10" s="22">
        <f t="shared" si="20"/>
      </c>
      <c r="BJ10" s="22">
        <f t="shared" si="20"/>
      </c>
      <c r="BK10" s="48">
        <f t="shared" si="20"/>
      </c>
      <c r="BL10" s="48">
        <f t="shared" si="21"/>
      </c>
      <c r="BM10" s="48">
        <f t="shared" si="21"/>
      </c>
      <c r="BN10" s="48">
        <f t="shared" si="21"/>
      </c>
      <c r="BO10" s="48">
        <f t="shared" si="21"/>
      </c>
      <c r="BP10" s="48">
        <f t="shared" si="21"/>
      </c>
      <c r="BQ10" s="48">
        <f t="shared" si="21"/>
      </c>
      <c r="BR10" s="48">
        <f t="shared" si="21"/>
      </c>
      <c r="BS10" s="48">
        <f t="shared" si="21"/>
      </c>
      <c r="BT10" s="48">
        <f t="shared" si="21"/>
      </c>
      <c r="BU10" s="48">
        <f t="shared" si="21"/>
      </c>
      <c r="BV10" s="48">
        <f t="shared" si="22"/>
      </c>
      <c r="BW10" s="48">
        <f t="shared" si="22"/>
      </c>
      <c r="BX10" s="48">
        <f t="shared" si="22"/>
      </c>
      <c r="BY10" s="48">
        <f t="shared" si="22"/>
      </c>
      <c r="BZ10" s="48">
        <f t="shared" si="22"/>
      </c>
      <c r="CA10" s="48">
        <f t="shared" si="22"/>
      </c>
      <c r="CB10" s="48">
        <f t="shared" si="22"/>
      </c>
      <c r="CC10" s="48">
        <f t="shared" si="22"/>
      </c>
      <c r="CD10" s="48">
        <f t="shared" si="22"/>
      </c>
      <c r="CE10" s="48">
        <f t="shared" si="22"/>
      </c>
      <c r="CF10" s="48">
        <f t="shared" si="23"/>
      </c>
      <c r="CG10" s="48">
        <f t="shared" si="23"/>
      </c>
      <c r="CH10" s="48">
        <f t="shared" si="23"/>
      </c>
      <c r="CI10" s="48">
        <f t="shared" si="23"/>
      </c>
      <c r="CJ10" s="48">
        <f t="shared" si="23"/>
      </c>
      <c r="CK10" s="48">
        <f t="shared" si="23"/>
      </c>
      <c r="CL10" s="48">
        <f t="shared" si="23"/>
      </c>
      <c r="CM10" s="48">
        <f t="shared" si="23"/>
      </c>
      <c r="CN10" s="48">
        <f t="shared" si="23"/>
      </c>
      <c r="CO10" s="48">
        <f t="shared" si="23"/>
      </c>
      <c r="CP10" s="48">
        <f t="shared" si="24"/>
      </c>
      <c r="CQ10" s="48">
        <f t="shared" si="24"/>
      </c>
      <c r="CR10" s="48">
        <f t="shared" si="24"/>
      </c>
      <c r="CS10" s="48">
        <f t="shared" si="24"/>
      </c>
      <c r="CT10" s="48">
        <f t="shared" si="24"/>
      </c>
      <c r="CU10" s="48">
        <f t="shared" si="24"/>
      </c>
      <c r="CV10" s="48">
        <f t="shared" si="24"/>
      </c>
      <c r="CW10" s="48">
        <f t="shared" si="24"/>
      </c>
      <c r="CX10" s="48">
        <f t="shared" si="24"/>
      </c>
      <c r="CY10" s="48">
        <f t="shared" si="24"/>
      </c>
      <c r="CZ10" s="48">
        <f t="shared" si="25"/>
      </c>
      <c r="DA10" s="48">
        <f t="shared" si="25"/>
      </c>
      <c r="DB10" s="48">
        <f t="shared" si="25"/>
      </c>
      <c r="DC10" s="48">
        <f t="shared" si="25"/>
      </c>
      <c r="DD10" s="48">
        <f t="shared" si="25"/>
      </c>
      <c r="DE10" s="48">
        <f t="shared" si="25"/>
      </c>
      <c r="DF10" s="48">
        <f t="shared" si="25"/>
      </c>
      <c r="DG10" s="48">
        <f t="shared" si="25"/>
      </c>
      <c r="DH10" s="48">
        <f t="shared" si="25"/>
      </c>
      <c r="DI10" s="48">
        <f t="shared" si="25"/>
      </c>
      <c r="DJ10" s="48">
        <f t="shared" si="26"/>
      </c>
      <c r="DK10" s="48">
        <f t="shared" si="26"/>
      </c>
      <c r="DL10" s="48">
        <f t="shared" si="26"/>
      </c>
      <c r="DM10" s="48">
        <f t="shared" si="26"/>
      </c>
      <c r="DN10" s="48">
        <f t="shared" si="26"/>
      </c>
      <c r="DO10" s="48">
        <f t="shared" si="26"/>
      </c>
      <c r="DP10" s="48">
        <f t="shared" si="26"/>
      </c>
      <c r="DQ10" s="48">
        <f t="shared" si="26"/>
      </c>
      <c r="DR10" s="48">
        <f t="shared" si="26"/>
      </c>
      <c r="DS10" s="48">
        <f t="shared" si="26"/>
      </c>
      <c r="DT10" s="48">
        <f t="shared" si="27"/>
      </c>
      <c r="DU10" s="48">
        <f t="shared" si="27"/>
      </c>
      <c r="DV10" s="48">
        <f t="shared" si="27"/>
      </c>
      <c r="DW10" s="48">
        <f t="shared" si="27"/>
      </c>
      <c r="DX10" s="48">
        <f t="shared" si="27"/>
      </c>
      <c r="DY10" s="48">
        <f t="shared" si="27"/>
      </c>
      <c r="DZ10" s="48">
        <f t="shared" si="27"/>
      </c>
      <c r="EA10" s="48">
        <f t="shared" si="27"/>
      </c>
      <c r="EB10" s="48">
        <f t="shared" si="27"/>
      </c>
      <c r="EC10" s="48">
        <f t="shared" si="27"/>
      </c>
      <c r="ED10" s="48">
        <f t="shared" si="28"/>
      </c>
      <c r="EE10" s="48">
        <f t="shared" si="28"/>
      </c>
      <c r="EF10" s="48">
        <f t="shared" si="28"/>
      </c>
      <c r="EG10" s="48">
        <f t="shared" si="28"/>
      </c>
      <c r="EH10" s="48">
        <f t="shared" si="28"/>
      </c>
      <c r="EI10" s="48">
        <f t="shared" si="28"/>
      </c>
      <c r="EJ10" s="48">
        <f t="shared" si="28"/>
      </c>
      <c r="EK10" s="48">
        <f t="shared" si="28"/>
      </c>
      <c r="EL10" s="48">
        <f t="shared" si="28"/>
      </c>
      <c r="EM10" s="48">
        <f t="shared" si="28"/>
      </c>
      <c r="EN10" s="48">
        <f t="shared" si="29"/>
      </c>
      <c r="EO10" s="48">
        <f t="shared" si="29"/>
      </c>
      <c r="EP10" s="48">
        <f t="shared" si="29"/>
      </c>
      <c r="EQ10" s="48">
        <f t="shared" si="29"/>
      </c>
      <c r="ER10" s="48">
        <f t="shared" si="29"/>
      </c>
      <c r="ES10" s="48">
        <f t="shared" si="29"/>
      </c>
      <c r="ET10" s="48">
        <f t="shared" si="29"/>
      </c>
      <c r="EU10" s="48">
        <f t="shared" si="29"/>
      </c>
      <c r="EV10" s="48">
        <f t="shared" si="29"/>
      </c>
      <c r="EW10" s="48">
        <f t="shared" si="29"/>
      </c>
      <c r="EX10" s="48">
        <f t="shared" si="30"/>
      </c>
      <c r="EY10" s="48">
        <f t="shared" si="30"/>
      </c>
      <c r="EZ10" s="48">
        <f t="shared" si="30"/>
      </c>
      <c r="FA10" s="48">
        <f t="shared" si="30"/>
      </c>
      <c r="FB10" s="48">
        <f t="shared" si="30"/>
      </c>
      <c r="FC10" s="48">
        <f t="shared" si="30"/>
      </c>
      <c r="FD10" s="48">
        <f t="shared" si="30"/>
      </c>
      <c r="FE10" s="48">
        <f t="shared" si="30"/>
      </c>
      <c r="FF10" s="48">
        <f t="shared" si="30"/>
      </c>
      <c r="FG10" s="48">
        <f t="shared" si="30"/>
      </c>
      <c r="FH10" s="48">
        <f t="shared" si="31"/>
      </c>
      <c r="FI10" s="48">
        <f t="shared" si="31"/>
      </c>
      <c r="FJ10" s="48">
        <f t="shared" si="31"/>
      </c>
      <c r="FK10" s="48">
        <f t="shared" si="31"/>
      </c>
      <c r="FL10" s="48">
        <f t="shared" si="31"/>
      </c>
      <c r="FM10" s="48">
        <f t="shared" si="31"/>
      </c>
      <c r="FN10" s="48">
        <f t="shared" si="31"/>
      </c>
      <c r="FO10" s="48">
        <f t="shared" si="31"/>
      </c>
      <c r="FP10" s="48">
        <f t="shared" si="31"/>
      </c>
      <c r="FQ10" s="48">
        <f t="shared" si="31"/>
      </c>
      <c r="FR10" s="48">
        <f t="shared" si="32"/>
      </c>
      <c r="FS10" s="48">
        <f t="shared" si="32"/>
      </c>
      <c r="FT10" s="48">
        <f t="shared" si="32"/>
      </c>
      <c r="FU10" s="48">
        <f t="shared" si="32"/>
      </c>
      <c r="FV10" s="48">
        <f t="shared" si="32"/>
      </c>
      <c r="FW10" s="48">
        <f t="shared" si="32"/>
      </c>
      <c r="FX10" s="48">
        <f t="shared" si="32"/>
      </c>
      <c r="FY10" s="48">
        <f t="shared" si="32"/>
      </c>
      <c r="FZ10" s="48">
        <f t="shared" si="32"/>
      </c>
      <c r="GA10" s="48">
        <f t="shared" si="32"/>
      </c>
      <c r="GB10" s="48">
        <f t="shared" si="33"/>
      </c>
      <c r="GC10" s="48">
        <f t="shared" si="33"/>
      </c>
      <c r="GD10" s="48">
        <f t="shared" si="33"/>
      </c>
      <c r="GE10" s="48">
        <f t="shared" si="33"/>
      </c>
      <c r="GF10" s="48">
        <f t="shared" si="33"/>
      </c>
      <c r="GG10" s="48">
        <f t="shared" si="33"/>
      </c>
      <c r="GH10" s="48">
        <f t="shared" si="33"/>
      </c>
      <c r="GI10" s="48">
        <f t="shared" si="33"/>
      </c>
      <c r="GJ10" s="48">
        <f t="shared" si="33"/>
      </c>
      <c r="GK10" s="48">
        <f t="shared" si="33"/>
      </c>
      <c r="GL10" s="48">
        <f t="shared" si="34"/>
      </c>
      <c r="GM10" s="48">
        <f t="shared" si="34"/>
      </c>
      <c r="GN10" s="48">
        <f t="shared" si="34"/>
      </c>
      <c r="GO10" s="48">
        <f t="shared" si="34"/>
      </c>
      <c r="GP10" s="48">
        <f t="shared" si="34"/>
      </c>
      <c r="GQ10" s="48">
        <f t="shared" si="34"/>
      </c>
      <c r="GR10" s="48">
        <f t="shared" si="34"/>
      </c>
      <c r="GS10" s="48">
        <f t="shared" si="34"/>
      </c>
      <c r="GT10" s="48">
        <f t="shared" si="34"/>
      </c>
      <c r="GU10" s="48">
        <f t="shared" si="34"/>
      </c>
      <c r="GV10" s="48">
        <f t="shared" si="35"/>
      </c>
      <c r="GW10" s="48">
        <f t="shared" si="35"/>
      </c>
      <c r="GX10" s="48">
        <f t="shared" si="35"/>
      </c>
      <c r="GY10" s="48">
        <f t="shared" si="35"/>
      </c>
      <c r="GZ10" s="48">
        <f t="shared" si="35"/>
      </c>
      <c r="HA10" s="48">
        <f t="shared" si="35"/>
      </c>
      <c r="HB10" s="48">
        <f t="shared" si="35"/>
      </c>
      <c r="HC10" s="48">
        <f t="shared" si="35"/>
      </c>
      <c r="HD10" s="48">
        <f t="shared" si="35"/>
      </c>
      <c r="HE10" s="48">
        <f t="shared" si="35"/>
      </c>
      <c r="HF10" s="48">
        <f t="shared" si="36"/>
      </c>
      <c r="HG10" s="48">
        <f t="shared" si="36"/>
      </c>
      <c r="HH10" s="48">
        <f t="shared" si="36"/>
      </c>
      <c r="HI10" s="48">
        <f t="shared" si="36"/>
      </c>
      <c r="HJ10" s="48">
        <f t="shared" si="36"/>
      </c>
      <c r="HK10" s="48">
        <f t="shared" si="36"/>
      </c>
      <c r="HL10" s="48">
        <f t="shared" si="36"/>
      </c>
      <c r="HM10" s="48">
        <f t="shared" si="36"/>
      </c>
      <c r="HN10" s="48">
        <f t="shared" si="36"/>
      </c>
      <c r="HO10" s="48">
        <f t="shared" si="36"/>
      </c>
      <c r="HP10" s="48">
        <f t="shared" si="37"/>
      </c>
      <c r="HQ10" s="48">
        <f t="shared" si="37"/>
      </c>
      <c r="HR10" s="48">
        <f t="shared" si="37"/>
      </c>
      <c r="HS10" s="48">
        <f t="shared" si="37"/>
      </c>
      <c r="HT10" s="48">
        <f t="shared" si="37"/>
      </c>
      <c r="HU10" s="48">
        <f t="shared" si="37"/>
      </c>
      <c r="HV10" s="48">
        <f t="shared" si="37"/>
      </c>
      <c r="HW10" s="48">
        <f t="shared" si="37"/>
      </c>
      <c r="HX10" s="48">
        <f t="shared" si="37"/>
      </c>
      <c r="HY10" s="48">
        <f t="shared" si="37"/>
      </c>
      <c r="HZ10" s="48">
        <f t="shared" si="38"/>
      </c>
      <c r="IA10" s="48">
        <f t="shared" si="38"/>
      </c>
      <c r="IB10" s="48">
        <f t="shared" si="38"/>
      </c>
      <c r="IC10" s="48">
        <f t="shared" si="38"/>
      </c>
      <c r="ID10" s="48">
        <f t="shared" si="38"/>
      </c>
      <c r="IE10" s="48">
        <f t="shared" si="38"/>
      </c>
      <c r="IF10" s="48">
        <f t="shared" si="38"/>
      </c>
      <c r="IG10" s="48">
        <f t="shared" si="38"/>
      </c>
      <c r="IH10" s="48">
        <f t="shared" si="38"/>
      </c>
      <c r="II10" s="48">
        <f t="shared" si="38"/>
      </c>
      <c r="IJ10" s="48">
        <f t="shared" si="38"/>
      </c>
      <c r="IK10"/>
      <c r="IL10"/>
      <c r="IM10"/>
      <c r="IN10"/>
      <c r="IO10"/>
      <c r="IP10"/>
      <c r="IQ10"/>
    </row>
    <row r="11" spans="1:251" s="7" customFormat="1" ht="24.75" customHeight="1" thickBot="1">
      <c r="A11" s="41">
        <f>IF(O3=DATE(2014,6,16),37,IF(O3=DATE(2014,6,23),5,IF(O3=DATE(2014,6,30),53,"")))</f>
      </c>
      <c r="B11" s="45">
        <f>IF(A11="","",CONCATENATE(VLOOKUP(A11,$E$6:$J$69,5),"   ",VLOOKUP(A11,$E$6:$J$69,2),"   ",VLOOKUP(A11,$E$6:$J$69,6)))</f>
      </c>
      <c r="C11" s="45">
        <f>IF(D11="","",CONCATENATE(VLOOKUP(D11,$E$6:$J$69,5),"   ",VLOOKUP(D11,$E$6:$J$69,2),"   ",VLOOKUP(D11,$E$6:$J$69,6)))</f>
      </c>
      <c r="D11" s="5">
        <f>IF(S3=DATE(2014,6,13),2,IF(S3=DATE(2014,6,20),22,IF(S3=DATE(2002,6,14),23,IF(S3=DATE(2014,7,4),57,""))))</f>
      </c>
      <c r="E11" s="23">
        <f t="shared" si="39"/>
        <v>6</v>
      </c>
      <c r="F11" s="23" t="s">
        <v>26</v>
      </c>
      <c r="G11" s="52">
        <v>41813</v>
      </c>
      <c r="H11" s="53">
        <v>0.7083333333333334</v>
      </c>
      <c r="I11" s="54" t="s">
        <v>423</v>
      </c>
      <c r="J11" s="215" t="s">
        <v>425</v>
      </c>
      <c r="K11" s="55">
        <v>41813</v>
      </c>
      <c r="L11" s="27"/>
      <c r="M11" s="21">
        <f t="shared" si="15"/>
        <v>-41813</v>
      </c>
      <c r="N11" s="22">
        <f t="shared" si="16"/>
      </c>
      <c r="O11" s="22">
        <f t="shared" si="16"/>
      </c>
      <c r="P11" s="22">
        <f t="shared" si="16"/>
      </c>
      <c r="Q11" s="22">
        <f t="shared" si="16"/>
      </c>
      <c r="R11" s="22">
        <f t="shared" si="16"/>
      </c>
      <c r="S11" s="22">
        <f t="shared" si="16"/>
      </c>
      <c r="T11" s="22">
        <f t="shared" si="16"/>
      </c>
      <c r="U11" s="22">
        <f t="shared" si="16"/>
      </c>
      <c r="V11" s="22">
        <f t="shared" si="16"/>
      </c>
      <c r="W11" s="22">
        <f t="shared" si="16"/>
      </c>
      <c r="X11" s="22">
        <f t="shared" si="17"/>
      </c>
      <c r="Y11" s="22">
        <f t="shared" si="17"/>
      </c>
      <c r="Z11" s="22">
        <f t="shared" si="17"/>
      </c>
      <c r="AA11" s="22">
        <f t="shared" si="17"/>
      </c>
      <c r="AB11" s="22">
        <f t="shared" si="17"/>
      </c>
      <c r="AC11" s="22">
        <f t="shared" si="17"/>
      </c>
      <c r="AD11" s="22">
        <f t="shared" si="17"/>
      </c>
      <c r="AE11" s="22">
        <f t="shared" si="17"/>
      </c>
      <c r="AF11" s="22">
        <f t="shared" si="17"/>
      </c>
      <c r="AG11" s="22">
        <f t="shared" si="17"/>
      </c>
      <c r="AH11" s="22">
        <f t="shared" si="18"/>
      </c>
      <c r="AI11" s="22">
        <f t="shared" si="18"/>
      </c>
      <c r="AJ11" s="22">
        <f t="shared" si="18"/>
      </c>
      <c r="AK11" s="22">
        <f t="shared" si="18"/>
      </c>
      <c r="AL11" s="22">
        <f t="shared" si="18"/>
      </c>
      <c r="AM11" s="22">
        <f t="shared" si="18"/>
      </c>
      <c r="AN11" s="22">
        <f t="shared" si="18"/>
      </c>
      <c r="AO11" s="22">
        <f t="shared" si="18"/>
      </c>
      <c r="AP11" s="22">
        <f t="shared" si="18"/>
      </c>
      <c r="AQ11" s="22">
        <f t="shared" si="18"/>
      </c>
      <c r="AR11" s="22">
        <f t="shared" si="19"/>
      </c>
      <c r="AS11" s="22">
        <f t="shared" si="19"/>
      </c>
      <c r="AT11" s="22">
        <f t="shared" si="19"/>
      </c>
      <c r="AU11" s="22">
        <f t="shared" si="19"/>
      </c>
      <c r="AV11" s="22">
        <f t="shared" si="19"/>
      </c>
      <c r="AW11" s="22">
        <f t="shared" si="19"/>
      </c>
      <c r="AX11" s="22">
        <f t="shared" si="19"/>
      </c>
      <c r="AY11" s="22">
        <f t="shared" si="19"/>
      </c>
      <c r="AZ11" s="22">
        <f t="shared" si="19"/>
      </c>
      <c r="BA11" s="22">
        <f t="shared" si="19"/>
      </c>
      <c r="BB11" s="22">
        <f t="shared" si="20"/>
      </c>
      <c r="BC11" s="22">
        <f t="shared" si="20"/>
      </c>
      <c r="BD11" s="22">
        <f t="shared" si="20"/>
      </c>
      <c r="BE11" s="22">
        <f t="shared" si="20"/>
      </c>
      <c r="BF11" s="22">
        <f t="shared" si="20"/>
      </c>
      <c r="BG11" s="22">
        <f t="shared" si="20"/>
      </c>
      <c r="BH11" s="22">
        <f t="shared" si="20"/>
      </c>
      <c r="BI11" s="22">
        <f t="shared" si="20"/>
      </c>
      <c r="BJ11" s="22">
        <f t="shared" si="20"/>
      </c>
      <c r="BK11" s="48">
        <f t="shared" si="20"/>
      </c>
      <c r="BL11" s="48">
        <f t="shared" si="21"/>
      </c>
      <c r="BM11" s="48">
        <f t="shared" si="21"/>
      </c>
      <c r="BN11" s="48">
        <f t="shared" si="21"/>
      </c>
      <c r="BO11" s="48">
        <f t="shared" si="21"/>
      </c>
      <c r="BP11" s="48">
        <f t="shared" si="21"/>
      </c>
      <c r="BQ11" s="48">
        <f t="shared" si="21"/>
      </c>
      <c r="BR11" s="48">
        <f t="shared" si="21"/>
      </c>
      <c r="BS11" s="48">
        <f t="shared" si="21"/>
      </c>
      <c r="BT11" s="48">
        <f t="shared" si="21"/>
      </c>
      <c r="BU11" s="48">
        <f t="shared" si="21"/>
      </c>
      <c r="BV11" s="48">
        <f t="shared" si="22"/>
      </c>
      <c r="BW11" s="48">
        <f t="shared" si="22"/>
      </c>
      <c r="BX11" s="48">
        <f t="shared" si="22"/>
      </c>
      <c r="BY11" s="48">
        <f t="shared" si="22"/>
      </c>
      <c r="BZ11" s="48">
        <f t="shared" si="22"/>
      </c>
      <c r="CA11" s="48">
        <f t="shared" si="22"/>
      </c>
      <c r="CB11" s="48">
        <f t="shared" si="22"/>
      </c>
      <c r="CC11" s="48">
        <f t="shared" si="22"/>
      </c>
      <c r="CD11" s="48">
        <f t="shared" si="22"/>
      </c>
      <c r="CE11" s="48">
        <f t="shared" si="22"/>
      </c>
      <c r="CF11" s="48">
        <f t="shared" si="23"/>
      </c>
      <c r="CG11" s="48">
        <f t="shared" si="23"/>
      </c>
      <c r="CH11" s="48">
        <f t="shared" si="23"/>
      </c>
      <c r="CI11" s="48">
        <f t="shared" si="23"/>
      </c>
      <c r="CJ11" s="48">
        <f t="shared" si="23"/>
      </c>
      <c r="CK11" s="48">
        <f t="shared" si="23"/>
      </c>
      <c r="CL11" s="48">
        <f t="shared" si="23"/>
      </c>
      <c r="CM11" s="48">
        <f t="shared" si="23"/>
      </c>
      <c r="CN11" s="48">
        <f t="shared" si="23"/>
      </c>
      <c r="CO11" s="48">
        <f t="shared" si="23"/>
      </c>
      <c r="CP11" s="48">
        <f t="shared" si="24"/>
      </c>
      <c r="CQ11" s="48">
        <f t="shared" si="24"/>
      </c>
      <c r="CR11" s="48">
        <f t="shared" si="24"/>
      </c>
      <c r="CS11" s="48">
        <f t="shared" si="24"/>
      </c>
      <c r="CT11" s="48">
        <f t="shared" si="24"/>
      </c>
      <c r="CU11" s="48">
        <f t="shared" si="24"/>
      </c>
      <c r="CV11" s="48">
        <f t="shared" si="24"/>
      </c>
      <c r="CW11" s="48">
        <f t="shared" si="24"/>
      </c>
      <c r="CX11" s="48">
        <f t="shared" si="24"/>
      </c>
      <c r="CY11" s="48">
        <f t="shared" si="24"/>
      </c>
      <c r="CZ11" s="48">
        <f t="shared" si="25"/>
      </c>
      <c r="DA11" s="48">
        <f t="shared" si="25"/>
      </c>
      <c r="DB11" s="48">
        <f t="shared" si="25"/>
      </c>
      <c r="DC11" s="48">
        <f t="shared" si="25"/>
      </c>
      <c r="DD11" s="48">
        <f t="shared" si="25"/>
      </c>
      <c r="DE11" s="48">
        <f t="shared" si="25"/>
      </c>
      <c r="DF11" s="48">
        <f t="shared" si="25"/>
      </c>
      <c r="DG11" s="48">
        <f t="shared" si="25"/>
      </c>
      <c r="DH11" s="48">
        <f t="shared" si="25"/>
      </c>
      <c r="DI11" s="48">
        <f t="shared" si="25"/>
      </c>
      <c r="DJ11" s="48">
        <f t="shared" si="26"/>
      </c>
      <c r="DK11" s="48">
        <f t="shared" si="26"/>
      </c>
      <c r="DL11" s="48">
        <f t="shared" si="26"/>
      </c>
      <c r="DM11" s="48">
        <f t="shared" si="26"/>
      </c>
      <c r="DN11" s="48">
        <f t="shared" si="26"/>
      </c>
      <c r="DO11" s="48">
        <f t="shared" si="26"/>
      </c>
      <c r="DP11" s="48">
        <f t="shared" si="26"/>
      </c>
      <c r="DQ11" s="48">
        <f t="shared" si="26"/>
      </c>
      <c r="DR11" s="48">
        <f t="shared" si="26"/>
      </c>
      <c r="DS11" s="48">
        <f t="shared" si="26"/>
      </c>
      <c r="DT11" s="48">
        <f t="shared" si="27"/>
      </c>
      <c r="DU11" s="48">
        <f t="shared" si="27"/>
      </c>
      <c r="DV11" s="48">
        <f t="shared" si="27"/>
      </c>
      <c r="DW11" s="48">
        <f t="shared" si="27"/>
      </c>
      <c r="DX11" s="48">
        <f t="shared" si="27"/>
      </c>
      <c r="DY11" s="48">
        <f t="shared" si="27"/>
      </c>
      <c r="DZ11" s="48">
        <f t="shared" si="27"/>
      </c>
      <c r="EA11" s="48">
        <f t="shared" si="27"/>
      </c>
      <c r="EB11" s="48">
        <f t="shared" si="27"/>
      </c>
      <c r="EC11" s="48">
        <f t="shared" si="27"/>
      </c>
      <c r="ED11" s="48">
        <f t="shared" si="28"/>
      </c>
      <c r="EE11" s="48">
        <f t="shared" si="28"/>
      </c>
      <c r="EF11" s="48">
        <f t="shared" si="28"/>
      </c>
      <c r="EG11" s="48">
        <f t="shared" si="28"/>
      </c>
      <c r="EH11" s="48">
        <f t="shared" si="28"/>
      </c>
      <c r="EI11" s="48">
        <f t="shared" si="28"/>
      </c>
      <c r="EJ11" s="48">
        <f t="shared" si="28"/>
      </c>
      <c r="EK11" s="48">
        <f t="shared" si="28"/>
      </c>
      <c r="EL11" s="48">
        <f t="shared" si="28"/>
      </c>
      <c r="EM11" s="48">
        <f t="shared" si="28"/>
      </c>
      <c r="EN11" s="48">
        <f t="shared" si="29"/>
      </c>
      <c r="EO11" s="48">
        <f t="shared" si="29"/>
      </c>
      <c r="EP11" s="48">
        <f t="shared" si="29"/>
      </c>
      <c r="EQ11" s="48">
        <f t="shared" si="29"/>
      </c>
      <c r="ER11" s="48">
        <f t="shared" si="29"/>
      </c>
      <c r="ES11" s="48">
        <f t="shared" si="29"/>
      </c>
      <c r="ET11" s="48">
        <f t="shared" si="29"/>
      </c>
      <c r="EU11" s="48">
        <f t="shared" si="29"/>
      </c>
      <c r="EV11" s="48">
        <f t="shared" si="29"/>
      </c>
      <c r="EW11" s="48">
        <f t="shared" si="29"/>
      </c>
      <c r="EX11" s="48">
        <f t="shared" si="30"/>
      </c>
      <c r="EY11" s="48">
        <f t="shared" si="30"/>
      </c>
      <c r="EZ11" s="48">
        <f t="shared" si="30"/>
      </c>
      <c r="FA11" s="48">
        <f t="shared" si="30"/>
      </c>
      <c r="FB11" s="48">
        <f t="shared" si="30"/>
      </c>
      <c r="FC11" s="48">
        <f t="shared" si="30"/>
      </c>
      <c r="FD11" s="48">
        <f t="shared" si="30"/>
      </c>
      <c r="FE11" s="48">
        <f t="shared" si="30"/>
      </c>
      <c r="FF11" s="48">
        <f t="shared" si="30"/>
      </c>
      <c r="FG11" s="48">
        <f t="shared" si="30"/>
      </c>
      <c r="FH11" s="48">
        <f t="shared" si="31"/>
      </c>
      <c r="FI11" s="48">
        <f t="shared" si="31"/>
      </c>
      <c r="FJ11" s="48">
        <f t="shared" si="31"/>
      </c>
      <c r="FK11" s="48">
        <f t="shared" si="31"/>
      </c>
      <c r="FL11" s="48">
        <f t="shared" si="31"/>
      </c>
      <c r="FM11" s="48">
        <f t="shared" si="31"/>
      </c>
      <c r="FN11" s="48">
        <f t="shared" si="31"/>
      </c>
      <c r="FO11" s="48">
        <f t="shared" si="31"/>
      </c>
      <c r="FP11" s="48">
        <f t="shared" si="31"/>
      </c>
      <c r="FQ11" s="48">
        <f t="shared" si="31"/>
      </c>
      <c r="FR11" s="48">
        <f t="shared" si="32"/>
      </c>
      <c r="FS11" s="48">
        <f t="shared" si="32"/>
      </c>
      <c r="FT11" s="48">
        <f t="shared" si="32"/>
      </c>
      <c r="FU11" s="48">
        <f t="shared" si="32"/>
      </c>
      <c r="FV11" s="48">
        <f t="shared" si="32"/>
      </c>
      <c r="FW11" s="48">
        <f t="shared" si="32"/>
      </c>
      <c r="FX11" s="48">
        <f t="shared" si="32"/>
      </c>
      <c r="FY11" s="48">
        <f t="shared" si="32"/>
      </c>
      <c r="FZ11" s="48">
        <f t="shared" si="32"/>
      </c>
      <c r="GA11" s="48">
        <f t="shared" si="32"/>
      </c>
      <c r="GB11" s="48">
        <f t="shared" si="33"/>
      </c>
      <c r="GC11" s="48">
        <f t="shared" si="33"/>
      </c>
      <c r="GD11" s="48">
        <f t="shared" si="33"/>
      </c>
      <c r="GE11" s="48">
        <f t="shared" si="33"/>
      </c>
      <c r="GF11" s="48">
        <f t="shared" si="33"/>
      </c>
      <c r="GG11" s="48">
        <f t="shared" si="33"/>
      </c>
      <c r="GH11" s="48">
        <f t="shared" si="33"/>
      </c>
      <c r="GI11" s="48">
        <f t="shared" si="33"/>
      </c>
      <c r="GJ11" s="48">
        <f t="shared" si="33"/>
      </c>
      <c r="GK11" s="48">
        <f t="shared" si="33"/>
      </c>
      <c r="GL11" s="48">
        <f t="shared" si="34"/>
      </c>
      <c r="GM11" s="48">
        <f t="shared" si="34"/>
      </c>
      <c r="GN11" s="48">
        <f t="shared" si="34"/>
      </c>
      <c r="GO11" s="48">
        <f t="shared" si="34"/>
      </c>
      <c r="GP11" s="48">
        <f t="shared" si="34"/>
      </c>
      <c r="GQ11" s="48">
        <f t="shared" si="34"/>
      </c>
      <c r="GR11" s="48">
        <f t="shared" si="34"/>
      </c>
      <c r="GS11" s="48">
        <f t="shared" si="34"/>
      </c>
      <c r="GT11" s="48">
        <f t="shared" si="34"/>
      </c>
      <c r="GU11" s="48">
        <f t="shared" si="34"/>
      </c>
      <c r="GV11" s="48">
        <f t="shared" si="35"/>
      </c>
      <c r="GW11" s="48">
        <f t="shared" si="35"/>
      </c>
      <c r="GX11" s="48">
        <f t="shared" si="35"/>
      </c>
      <c r="GY11" s="48">
        <f t="shared" si="35"/>
      </c>
      <c r="GZ11" s="48">
        <f t="shared" si="35"/>
      </c>
      <c r="HA11" s="48">
        <f t="shared" si="35"/>
      </c>
      <c r="HB11" s="48">
        <f t="shared" si="35"/>
      </c>
      <c r="HC11" s="48">
        <f t="shared" si="35"/>
      </c>
      <c r="HD11" s="48">
        <f t="shared" si="35"/>
      </c>
      <c r="HE11" s="48">
        <f t="shared" si="35"/>
      </c>
      <c r="HF11" s="48">
        <f t="shared" si="36"/>
      </c>
      <c r="HG11" s="48">
        <f t="shared" si="36"/>
      </c>
      <c r="HH11" s="48">
        <f t="shared" si="36"/>
      </c>
      <c r="HI11" s="48">
        <f t="shared" si="36"/>
      </c>
      <c r="HJ11" s="48">
        <f t="shared" si="36"/>
      </c>
      <c r="HK11" s="48">
        <f t="shared" si="36"/>
      </c>
      <c r="HL11" s="48">
        <f t="shared" si="36"/>
      </c>
      <c r="HM11" s="48">
        <f t="shared" si="36"/>
      </c>
      <c r="HN11" s="48">
        <f t="shared" si="36"/>
      </c>
      <c r="HO11" s="48">
        <f t="shared" si="36"/>
      </c>
      <c r="HP11" s="48">
        <f t="shared" si="37"/>
      </c>
      <c r="HQ11" s="48">
        <f t="shared" si="37"/>
      </c>
      <c r="HR11" s="48">
        <f t="shared" si="37"/>
      </c>
      <c r="HS11" s="48">
        <f t="shared" si="37"/>
      </c>
      <c r="HT11" s="48">
        <f t="shared" si="37"/>
      </c>
      <c r="HU11" s="48">
        <f t="shared" si="37"/>
      </c>
      <c r="HV11" s="48">
        <f t="shared" si="37"/>
      </c>
      <c r="HW11" s="48">
        <f t="shared" si="37"/>
      </c>
      <c r="HX11" s="48">
        <f t="shared" si="37"/>
      </c>
      <c r="HY11" s="48">
        <f t="shared" si="37"/>
      </c>
      <c r="HZ11" s="48">
        <f t="shared" si="38"/>
      </c>
      <c r="IA11" s="48">
        <f t="shared" si="38"/>
      </c>
      <c r="IB11" s="48">
        <f t="shared" si="38"/>
      </c>
      <c r="IC11" s="48">
        <f t="shared" si="38"/>
      </c>
      <c r="ID11" s="48">
        <f t="shared" si="38"/>
      </c>
      <c r="IE11" s="48">
        <f t="shared" si="38"/>
      </c>
      <c r="IF11" s="48">
        <f t="shared" si="38"/>
      </c>
      <c r="IG11" s="48">
        <f t="shared" si="38"/>
      </c>
      <c r="IH11" s="48">
        <f t="shared" si="38"/>
      </c>
      <c r="II11" s="48">
        <f t="shared" si="38"/>
      </c>
      <c r="IJ11" s="48">
        <f t="shared" si="38"/>
      </c>
      <c r="IK11"/>
      <c r="IL11"/>
      <c r="IM11"/>
      <c r="IN11"/>
      <c r="IO11"/>
      <c r="IP11"/>
      <c r="IQ11"/>
    </row>
    <row r="12" spans="1:251" s="7" customFormat="1" ht="24.75" customHeight="1" thickTop="1">
      <c r="A12" s="41">
        <f>IF(O3=DATE(2014,6,16),32,IF(O3=DATE(2014,6,23),6,IF(O3=DATE(2014,6,30),54,"")))</f>
      </c>
      <c r="B12" s="45">
        <f>IF(A12="","",CONCATENATE(VLOOKUP(A12,$E$6:$J$69,5),"   ",VLOOKUP(A12,$E$6:$J$69,2),"   ",VLOOKUP(A12,$E$6:$J$69,6)))</f>
      </c>
      <c r="C12" s="45">
        <f>IF(D12="","",CONCATENATE(VLOOKUP(D12,$E$6:$J$69,5),"   ",VLOOKUP(D12,$E$6:$J$69,2),"   ",VLOOKUP(D12,$E$6:$J$69,6)))</f>
      </c>
      <c r="D12" s="5">
        <f>IF(S3=DATE(2014,6,13),7,IF(S3=DATE(2014,6,20),27,IF(S3=DATE(2014,7,4),58,"")))</f>
      </c>
      <c r="E12" s="23">
        <f t="shared" si="39"/>
        <v>7</v>
      </c>
      <c r="F12" s="23" t="s">
        <v>27</v>
      </c>
      <c r="G12" s="47">
        <v>41803</v>
      </c>
      <c r="H12" s="25">
        <v>0.6666666666666666</v>
      </c>
      <c r="I12" s="26" t="s">
        <v>469</v>
      </c>
      <c r="J12" s="147" t="s">
        <v>481</v>
      </c>
      <c r="K12" s="27">
        <v>41803</v>
      </c>
      <c r="L12" s="27"/>
      <c r="M12" s="21">
        <f t="shared" si="15"/>
        <v>-41803</v>
      </c>
      <c r="N12" s="22">
        <f t="shared" si="16"/>
      </c>
      <c r="O12" s="22">
        <f t="shared" si="16"/>
      </c>
      <c r="P12" s="22">
        <f t="shared" si="16"/>
      </c>
      <c r="Q12" s="22">
        <f t="shared" si="16"/>
      </c>
      <c r="R12" s="22">
        <f t="shared" si="16"/>
      </c>
      <c r="S12" s="22">
        <f t="shared" si="16"/>
      </c>
      <c r="T12" s="22">
        <f t="shared" si="16"/>
      </c>
      <c r="U12" s="22">
        <f t="shared" si="16"/>
      </c>
      <c r="V12" s="22">
        <f t="shared" si="16"/>
      </c>
      <c r="W12" s="22">
        <f t="shared" si="16"/>
      </c>
      <c r="X12" s="22">
        <f t="shared" si="17"/>
      </c>
      <c r="Y12" s="22">
        <f t="shared" si="17"/>
      </c>
      <c r="Z12" s="22">
        <f t="shared" si="17"/>
      </c>
      <c r="AA12" s="22">
        <f t="shared" si="17"/>
      </c>
      <c r="AB12" s="22">
        <f t="shared" si="17"/>
      </c>
      <c r="AC12" s="22">
        <f t="shared" si="17"/>
      </c>
      <c r="AD12" s="22">
        <f t="shared" si="17"/>
      </c>
      <c r="AE12" s="22">
        <f t="shared" si="17"/>
      </c>
      <c r="AF12" s="22">
        <f t="shared" si="17"/>
      </c>
      <c r="AG12" s="22">
        <f t="shared" si="17"/>
      </c>
      <c r="AH12" s="22">
        <f t="shared" si="18"/>
      </c>
      <c r="AI12" s="22">
        <f t="shared" si="18"/>
      </c>
      <c r="AJ12" s="22">
        <f t="shared" si="18"/>
      </c>
      <c r="AK12" s="22">
        <f t="shared" si="18"/>
      </c>
      <c r="AL12" s="22">
        <f t="shared" si="18"/>
      </c>
      <c r="AM12" s="22">
        <f t="shared" si="18"/>
      </c>
      <c r="AN12" s="22">
        <f t="shared" si="18"/>
      </c>
      <c r="AO12" s="22">
        <f t="shared" si="18"/>
      </c>
      <c r="AP12" s="22">
        <f t="shared" si="18"/>
      </c>
      <c r="AQ12" s="22">
        <f t="shared" si="18"/>
      </c>
      <c r="AR12" s="22">
        <f t="shared" si="19"/>
      </c>
      <c r="AS12" s="22">
        <f t="shared" si="19"/>
      </c>
      <c r="AT12" s="22">
        <f t="shared" si="19"/>
      </c>
      <c r="AU12" s="22">
        <f t="shared" si="19"/>
      </c>
      <c r="AV12" s="22">
        <f t="shared" si="19"/>
      </c>
      <c r="AW12" s="22">
        <f t="shared" si="19"/>
      </c>
      <c r="AX12" s="22">
        <f t="shared" si="19"/>
      </c>
      <c r="AY12" s="22">
        <f t="shared" si="19"/>
      </c>
      <c r="AZ12" s="22">
        <f t="shared" si="19"/>
      </c>
      <c r="BA12" s="22">
        <f t="shared" si="19"/>
      </c>
      <c r="BB12" s="22">
        <f t="shared" si="20"/>
      </c>
      <c r="BC12" s="22">
        <f t="shared" si="20"/>
      </c>
      <c r="BD12" s="22">
        <f t="shared" si="20"/>
      </c>
      <c r="BE12" s="22">
        <f t="shared" si="20"/>
      </c>
      <c r="BF12" s="22">
        <f t="shared" si="20"/>
      </c>
      <c r="BG12" s="22">
        <f t="shared" si="20"/>
      </c>
      <c r="BH12" s="22">
        <f t="shared" si="20"/>
      </c>
      <c r="BI12" s="22">
        <f t="shared" si="20"/>
      </c>
      <c r="BJ12" s="22">
        <f t="shared" si="20"/>
      </c>
      <c r="BK12" s="48">
        <f t="shared" si="20"/>
      </c>
      <c r="BL12" s="48">
        <f t="shared" si="21"/>
      </c>
      <c r="BM12" s="48">
        <f t="shared" si="21"/>
      </c>
      <c r="BN12" s="48">
        <f t="shared" si="21"/>
      </c>
      <c r="BO12" s="48">
        <f t="shared" si="21"/>
      </c>
      <c r="BP12" s="48">
        <f t="shared" si="21"/>
      </c>
      <c r="BQ12" s="48">
        <f t="shared" si="21"/>
      </c>
      <c r="BR12" s="48">
        <f t="shared" si="21"/>
      </c>
      <c r="BS12" s="48">
        <f t="shared" si="21"/>
      </c>
      <c r="BT12" s="48">
        <f t="shared" si="21"/>
      </c>
      <c r="BU12" s="48">
        <f t="shared" si="21"/>
      </c>
      <c r="BV12" s="48">
        <f t="shared" si="22"/>
      </c>
      <c r="BW12" s="48">
        <f t="shared" si="22"/>
      </c>
      <c r="BX12" s="48">
        <f t="shared" si="22"/>
      </c>
      <c r="BY12" s="48">
        <f t="shared" si="22"/>
      </c>
      <c r="BZ12" s="48">
        <f t="shared" si="22"/>
      </c>
      <c r="CA12" s="48">
        <f t="shared" si="22"/>
      </c>
      <c r="CB12" s="48">
        <f t="shared" si="22"/>
      </c>
      <c r="CC12" s="48">
        <f t="shared" si="22"/>
      </c>
      <c r="CD12" s="48">
        <f t="shared" si="22"/>
      </c>
      <c r="CE12" s="48">
        <f t="shared" si="22"/>
      </c>
      <c r="CF12" s="48">
        <f t="shared" si="23"/>
      </c>
      <c r="CG12" s="48">
        <f t="shared" si="23"/>
      </c>
      <c r="CH12" s="48">
        <f t="shared" si="23"/>
      </c>
      <c r="CI12" s="48">
        <f t="shared" si="23"/>
      </c>
      <c r="CJ12" s="48">
        <f t="shared" si="23"/>
      </c>
      <c r="CK12" s="48">
        <f t="shared" si="23"/>
      </c>
      <c r="CL12" s="48">
        <f t="shared" si="23"/>
      </c>
      <c r="CM12" s="48">
        <f t="shared" si="23"/>
      </c>
      <c r="CN12" s="48">
        <f t="shared" si="23"/>
      </c>
      <c r="CO12" s="48">
        <f t="shared" si="23"/>
      </c>
      <c r="CP12" s="48">
        <f t="shared" si="24"/>
      </c>
      <c r="CQ12" s="48">
        <f t="shared" si="24"/>
      </c>
      <c r="CR12" s="48">
        <f t="shared" si="24"/>
      </c>
      <c r="CS12" s="48">
        <f t="shared" si="24"/>
      </c>
      <c r="CT12" s="48">
        <f t="shared" si="24"/>
      </c>
      <c r="CU12" s="48">
        <f t="shared" si="24"/>
      </c>
      <c r="CV12" s="48">
        <f t="shared" si="24"/>
      </c>
      <c r="CW12" s="48">
        <f t="shared" si="24"/>
      </c>
      <c r="CX12" s="48">
        <f t="shared" si="24"/>
      </c>
      <c r="CY12" s="48">
        <f t="shared" si="24"/>
      </c>
      <c r="CZ12" s="48">
        <f t="shared" si="25"/>
      </c>
      <c r="DA12" s="48">
        <f t="shared" si="25"/>
      </c>
      <c r="DB12" s="48">
        <f t="shared" si="25"/>
      </c>
      <c r="DC12" s="48">
        <f t="shared" si="25"/>
      </c>
      <c r="DD12" s="48">
        <f t="shared" si="25"/>
      </c>
      <c r="DE12" s="48">
        <f t="shared" si="25"/>
      </c>
      <c r="DF12" s="48">
        <f t="shared" si="25"/>
      </c>
      <c r="DG12" s="48">
        <f t="shared" si="25"/>
      </c>
      <c r="DH12" s="48">
        <f t="shared" si="25"/>
      </c>
      <c r="DI12" s="48">
        <f t="shared" si="25"/>
      </c>
      <c r="DJ12" s="48">
        <f t="shared" si="26"/>
      </c>
      <c r="DK12" s="48">
        <f t="shared" si="26"/>
      </c>
      <c r="DL12" s="48">
        <f t="shared" si="26"/>
      </c>
      <c r="DM12" s="48">
        <f t="shared" si="26"/>
      </c>
      <c r="DN12" s="48">
        <f t="shared" si="26"/>
      </c>
      <c r="DO12" s="48">
        <f t="shared" si="26"/>
      </c>
      <c r="DP12" s="48">
        <f t="shared" si="26"/>
      </c>
      <c r="DQ12" s="48">
        <f t="shared" si="26"/>
      </c>
      <c r="DR12" s="48">
        <f t="shared" si="26"/>
      </c>
      <c r="DS12" s="48">
        <f t="shared" si="26"/>
      </c>
      <c r="DT12" s="48">
        <f t="shared" si="27"/>
      </c>
      <c r="DU12" s="48">
        <f t="shared" si="27"/>
      </c>
      <c r="DV12" s="48">
        <f t="shared" si="27"/>
      </c>
      <c r="DW12" s="48">
        <f t="shared" si="27"/>
      </c>
      <c r="DX12" s="48">
        <f t="shared" si="27"/>
      </c>
      <c r="DY12" s="48">
        <f t="shared" si="27"/>
      </c>
      <c r="DZ12" s="48">
        <f t="shared" si="27"/>
      </c>
      <c r="EA12" s="48">
        <f t="shared" si="27"/>
      </c>
      <c r="EB12" s="48">
        <f t="shared" si="27"/>
      </c>
      <c r="EC12" s="48">
        <f t="shared" si="27"/>
      </c>
      <c r="ED12" s="48">
        <f t="shared" si="28"/>
      </c>
      <c r="EE12" s="48">
        <f t="shared" si="28"/>
      </c>
      <c r="EF12" s="48">
        <f t="shared" si="28"/>
      </c>
      <c r="EG12" s="48">
        <f t="shared" si="28"/>
      </c>
      <c r="EH12" s="48">
        <f t="shared" si="28"/>
      </c>
      <c r="EI12" s="48">
        <f t="shared" si="28"/>
      </c>
      <c r="EJ12" s="48">
        <f t="shared" si="28"/>
      </c>
      <c r="EK12" s="48">
        <f t="shared" si="28"/>
      </c>
      <c r="EL12" s="48">
        <f t="shared" si="28"/>
      </c>
      <c r="EM12" s="48">
        <f t="shared" si="28"/>
      </c>
      <c r="EN12" s="48">
        <f t="shared" si="29"/>
      </c>
      <c r="EO12" s="48">
        <f t="shared" si="29"/>
      </c>
      <c r="EP12" s="48">
        <f t="shared" si="29"/>
      </c>
      <c r="EQ12" s="48">
        <f t="shared" si="29"/>
      </c>
      <c r="ER12" s="48">
        <f t="shared" si="29"/>
      </c>
      <c r="ES12" s="48">
        <f t="shared" si="29"/>
      </c>
      <c r="ET12" s="48">
        <f t="shared" si="29"/>
      </c>
      <c r="EU12" s="48">
        <f t="shared" si="29"/>
      </c>
      <c r="EV12" s="48">
        <f t="shared" si="29"/>
      </c>
      <c r="EW12" s="48">
        <f t="shared" si="29"/>
      </c>
      <c r="EX12" s="48">
        <f t="shared" si="30"/>
      </c>
      <c r="EY12" s="48">
        <f t="shared" si="30"/>
      </c>
      <c r="EZ12" s="48">
        <f t="shared" si="30"/>
      </c>
      <c r="FA12" s="48">
        <f t="shared" si="30"/>
      </c>
      <c r="FB12" s="48">
        <f t="shared" si="30"/>
      </c>
      <c r="FC12" s="48">
        <f t="shared" si="30"/>
      </c>
      <c r="FD12" s="48">
        <f t="shared" si="30"/>
      </c>
      <c r="FE12" s="48">
        <f t="shared" si="30"/>
      </c>
      <c r="FF12" s="48">
        <f t="shared" si="30"/>
      </c>
      <c r="FG12" s="48">
        <f t="shared" si="30"/>
      </c>
      <c r="FH12" s="48">
        <f t="shared" si="31"/>
      </c>
      <c r="FI12" s="48">
        <f t="shared" si="31"/>
      </c>
      <c r="FJ12" s="48">
        <f t="shared" si="31"/>
      </c>
      <c r="FK12" s="48">
        <f t="shared" si="31"/>
      </c>
      <c r="FL12" s="48">
        <f t="shared" si="31"/>
      </c>
      <c r="FM12" s="48">
        <f t="shared" si="31"/>
      </c>
      <c r="FN12" s="48">
        <f t="shared" si="31"/>
      </c>
      <c r="FO12" s="48">
        <f t="shared" si="31"/>
      </c>
      <c r="FP12" s="48">
        <f t="shared" si="31"/>
      </c>
      <c r="FQ12" s="48">
        <f t="shared" si="31"/>
      </c>
      <c r="FR12" s="48">
        <f t="shared" si="32"/>
      </c>
      <c r="FS12" s="48">
        <f t="shared" si="32"/>
      </c>
      <c r="FT12" s="48">
        <f t="shared" si="32"/>
      </c>
      <c r="FU12" s="48">
        <f t="shared" si="32"/>
      </c>
      <c r="FV12" s="48">
        <f t="shared" si="32"/>
      </c>
      <c r="FW12" s="48">
        <f t="shared" si="32"/>
      </c>
      <c r="FX12" s="48">
        <f t="shared" si="32"/>
      </c>
      <c r="FY12" s="48">
        <f t="shared" si="32"/>
      </c>
      <c r="FZ12" s="48">
        <f t="shared" si="32"/>
      </c>
      <c r="GA12" s="48">
        <f t="shared" si="32"/>
      </c>
      <c r="GB12" s="48">
        <f t="shared" si="33"/>
      </c>
      <c r="GC12" s="48">
        <f t="shared" si="33"/>
      </c>
      <c r="GD12" s="48">
        <f t="shared" si="33"/>
      </c>
      <c r="GE12" s="48">
        <f t="shared" si="33"/>
      </c>
      <c r="GF12" s="48">
        <f t="shared" si="33"/>
      </c>
      <c r="GG12" s="48">
        <f t="shared" si="33"/>
      </c>
      <c r="GH12" s="48">
        <f t="shared" si="33"/>
      </c>
      <c r="GI12" s="48">
        <f t="shared" si="33"/>
      </c>
      <c r="GJ12" s="48">
        <f t="shared" si="33"/>
      </c>
      <c r="GK12" s="48">
        <f t="shared" si="33"/>
      </c>
      <c r="GL12" s="48">
        <f t="shared" si="34"/>
      </c>
      <c r="GM12" s="48">
        <f t="shared" si="34"/>
      </c>
      <c r="GN12" s="48">
        <f t="shared" si="34"/>
      </c>
      <c r="GO12" s="48">
        <f t="shared" si="34"/>
      </c>
      <c r="GP12" s="48">
        <f t="shared" si="34"/>
      </c>
      <c r="GQ12" s="48">
        <f t="shared" si="34"/>
      </c>
      <c r="GR12" s="48">
        <f t="shared" si="34"/>
      </c>
      <c r="GS12" s="48">
        <f t="shared" si="34"/>
      </c>
      <c r="GT12" s="48">
        <f t="shared" si="34"/>
      </c>
      <c r="GU12" s="48">
        <f t="shared" si="34"/>
      </c>
      <c r="GV12" s="48">
        <f t="shared" si="35"/>
      </c>
      <c r="GW12" s="48">
        <f t="shared" si="35"/>
      </c>
      <c r="GX12" s="48">
        <f t="shared" si="35"/>
      </c>
      <c r="GY12" s="48">
        <f t="shared" si="35"/>
      </c>
      <c r="GZ12" s="48">
        <f t="shared" si="35"/>
      </c>
      <c r="HA12" s="48">
        <f t="shared" si="35"/>
      </c>
      <c r="HB12" s="48">
        <f t="shared" si="35"/>
      </c>
      <c r="HC12" s="48">
        <f t="shared" si="35"/>
      </c>
      <c r="HD12" s="48">
        <f t="shared" si="35"/>
      </c>
      <c r="HE12" s="48">
        <f t="shared" si="35"/>
      </c>
      <c r="HF12" s="48">
        <f t="shared" si="36"/>
      </c>
      <c r="HG12" s="48">
        <f t="shared" si="36"/>
      </c>
      <c r="HH12" s="48">
        <f t="shared" si="36"/>
      </c>
      <c r="HI12" s="48">
        <f t="shared" si="36"/>
      </c>
      <c r="HJ12" s="48">
        <f t="shared" si="36"/>
      </c>
      <c r="HK12" s="48">
        <f t="shared" si="36"/>
      </c>
      <c r="HL12" s="48">
        <f t="shared" si="36"/>
      </c>
      <c r="HM12" s="48">
        <f t="shared" si="36"/>
      </c>
      <c r="HN12" s="48">
        <f t="shared" si="36"/>
      </c>
      <c r="HO12" s="48">
        <f t="shared" si="36"/>
      </c>
      <c r="HP12" s="48">
        <f t="shared" si="37"/>
      </c>
      <c r="HQ12" s="48">
        <f t="shared" si="37"/>
      </c>
      <c r="HR12" s="48">
        <f t="shared" si="37"/>
      </c>
      <c r="HS12" s="48">
        <f t="shared" si="37"/>
      </c>
      <c r="HT12" s="48">
        <f t="shared" si="37"/>
      </c>
      <c r="HU12" s="48">
        <f t="shared" si="37"/>
      </c>
      <c r="HV12" s="48">
        <f t="shared" si="37"/>
      </c>
      <c r="HW12" s="48">
        <f t="shared" si="37"/>
      </c>
      <c r="HX12" s="48">
        <f t="shared" si="37"/>
      </c>
      <c r="HY12" s="48">
        <f t="shared" si="37"/>
      </c>
      <c r="HZ12" s="48">
        <f t="shared" si="38"/>
      </c>
      <c r="IA12" s="48">
        <f t="shared" si="38"/>
      </c>
      <c r="IB12" s="48">
        <f t="shared" si="38"/>
      </c>
      <c r="IC12" s="48">
        <f t="shared" si="38"/>
      </c>
      <c r="ID12" s="48">
        <f t="shared" si="38"/>
      </c>
      <c r="IE12" s="48">
        <f t="shared" si="38"/>
      </c>
      <c r="IF12" s="48">
        <f t="shared" si="38"/>
      </c>
      <c r="IG12" s="48">
        <f t="shared" si="38"/>
      </c>
      <c r="IH12" s="48">
        <f t="shared" si="38"/>
      </c>
      <c r="II12" s="48">
        <f t="shared" si="38"/>
      </c>
      <c r="IJ12" s="48">
        <f t="shared" si="38"/>
      </c>
      <c r="IK12"/>
      <c r="IL12"/>
      <c r="IM12"/>
      <c r="IN12"/>
      <c r="IO12"/>
      <c r="IP12"/>
      <c r="IQ12"/>
    </row>
    <row r="13" spans="1:251" s="7" customFormat="1" ht="24.75" customHeight="1">
      <c r="A13" s="41">
        <f>IF(O3=DATE(2014,6,16),38,IF(O3=DATE(2014,6,23),11,""))</f>
      </c>
      <c r="B13" s="45">
        <f>IF(A13="","",CONCATENATE(VLOOKUP(A13,$E$6:$J$69,5),"   ",VLOOKUP(A13,$E$6:$J$69,2),"   ",VLOOKUP(A13,$E$6:$J$69,6)))</f>
      </c>
      <c r="C13" s="45">
        <f>IF(D13="","",CONCATENATE(VLOOKUP(D13,$E$6:$J$69,5),"   ",VLOOKUP(D13,$E$6:$J$69,2),"   ",VLOOKUP(D13,$E$6:$J$69,6)))</f>
      </c>
      <c r="D13" s="5">
        <f>IF(S3=DATE(2014,6,13),8,IF(S3=DATE(2014,6,20),28,""))</f>
      </c>
      <c r="E13" s="23">
        <f t="shared" si="39"/>
        <v>8</v>
      </c>
      <c r="F13" s="23" t="s">
        <v>27</v>
      </c>
      <c r="G13" s="47">
        <v>41803</v>
      </c>
      <c r="H13" s="25">
        <v>0.7916666666666666</v>
      </c>
      <c r="I13" s="26" t="s">
        <v>471</v>
      </c>
      <c r="J13" s="147" t="s">
        <v>483</v>
      </c>
      <c r="K13" s="27">
        <v>41803</v>
      </c>
      <c r="L13" s="27"/>
      <c r="M13" s="21">
        <f t="shared" si="15"/>
        <v>-41803</v>
      </c>
      <c r="N13" s="22">
        <f t="shared" si="16"/>
      </c>
      <c r="O13" s="22">
        <f t="shared" si="16"/>
      </c>
      <c r="P13" s="22">
        <f t="shared" si="16"/>
      </c>
      <c r="Q13" s="22">
        <f t="shared" si="16"/>
      </c>
      <c r="R13" s="22">
        <f t="shared" si="16"/>
      </c>
      <c r="S13" s="22">
        <f t="shared" si="16"/>
      </c>
      <c r="T13" s="22">
        <f t="shared" si="16"/>
      </c>
      <c r="U13" s="22">
        <f t="shared" si="16"/>
      </c>
      <c r="V13" s="22">
        <f t="shared" si="16"/>
      </c>
      <c r="W13" s="22">
        <f t="shared" si="16"/>
      </c>
      <c r="X13" s="22">
        <f t="shared" si="17"/>
      </c>
      <c r="Y13" s="22">
        <f t="shared" si="17"/>
      </c>
      <c r="Z13" s="22">
        <f t="shared" si="17"/>
      </c>
      <c r="AA13" s="22">
        <f t="shared" si="17"/>
      </c>
      <c r="AB13" s="22">
        <f t="shared" si="17"/>
      </c>
      <c r="AC13" s="22">
        <f t="shared" si="17"/>
      </c>
      <c r="AD13" s="22">
        <f t="shared" si="17"/>
      </c>
      <c r="AE13" s="22">
        <f t="shared" si="17"/>
      </c>
      <c r="AF13" s="22">
        <f t="shared" si="17"/>
      </c>
      <c r="AG13" s="22">
        <f t="shared" si="17"/>
      </c>
      <c r="AH13" s="22">
        <f t="shared" si="18"/>
      </c>
      <c r="AI13" s="22">
        <f t="shared" si="18"/>
      </c>
      <c r="AJ13" s="22">
        <f t="shared" si="18"/>
      </c>
      <c r="AK13" s="22">
        <f t="shared" si="18"/>
      </c>
      <c r="AL13" s="22">
        <f t="shared" si="18"/>
      </c>
      <c r="AM13" s="22">
        <f t="shared" si="18"/>
      </c>
      <c r="AN13" s="22">
        <f t="shared" si="18"/>
      </c>
      <c r="AO13" s="22">
        <f t="shared" si="18"/>
      </c>
      <c r="AP13" s="22">
        <f t="shared" si="18"/>
      </c>
      <c r="AQ13" s="22">
        <f t="shared" si="18"/>
      </c>
      <c r="AR13" s="22">
        <f t="shared" si="19"/>
      </c>
      <c r="AS13" s="22">
        <f t="shared" si="19"/>
      </c>
      <c r="AT13" s="22">
        <f t="shared" si="19"/>
      </c>
      <c r="AU13" s="22">
        <f t="shared" si="19"/>
      </c>
      <c r="AV13" s="22">
        <f t="shared" si="19"/>
      </c>
      <c r="AW13" s="22">
        <f t="shared" si="19"/>
      </c>
      <c r="AX13" s="22">
        <f t="shared" si="19"/>
      </c>
      <c r="AY13" s="22">
        <f t="shared" si="19"/>
      </c>
      <c r="AZ13" s="22">
        <f t="shared" si="19"/>
      </c>
      <c r="BA13" s="22">
        <f t="shared" si="19"/>
      </c>
      <c r="BB13" s="22">
        <f t="shared" si="20"/>
      </c>
      <c r="BC13" s="22">
        <f t="shared" si="20"/>
      </c>
      <c r="BD13" s="22">
        <f t="shared" si="20"/>
      </c>
      <c r="BE13" s="22">
        <f t="shared" si="20"/>
      </c>
      <c r="BF13" s="22">
        <f t="shared" si="20"/>
      </c>
      <c r="BG13" s="22">
        <f t="shared" si="20"/>
      </c>
      <c r="BH13" s="22">
        <f t="shared" si="20"/>
      </c>
      <c r="BI13" s="22">
        <f t="shared" si="20"/>
      </c>
      <c r="BJ13" s="22">
        <f t="shared" si="20"/>
      </c>
      <c r="BK13" s="48">
        <f t="shared" si="20"/>
      </c>
      <c r="BL13" s="48">
        <f t="shared" si="21"/>
      </c>
      <c r="BM13" s="48">
        <f t="shared" si="21"/>
      </c>
      <c r="BN13" s="48">
        <f t="shared" si="21"/>
      </c>
      <c r="BO13" s="48">
        <f t="shared" si="21"/>
      </c>
      <c r="BP13" s="48">
        <f t="shared" si="21"/>
      </c>
      <c r="BQ13" s="48">
        <f t="shared" si="21"/>
      </c>
      <c r="BR13" s="48">
        <f t="shared" si="21"/>
      </c>
      <c r="BS13" s="48">
        <f t="shared" si="21"/>
      </c>
      <c r="BT13" s="48">
        <f t="shared" si="21"/>
      </c>
      <c r="BU13" s="48">
        <f t="shared" si="21"/>
      </c>
      <c r="BV13" s="48">
        <f t="shared" si="22"/>
      </c>
      <c r="BW13" s="48">
        <f t="shared" si="22"/>
      </c>
      <c r="BX13" s="48">
        <f t="shared" si="22"/>
      </c>
      <c r="BY13" s="48">
        <f t="shared" si="22"/>
      </c>
      <c r="BZ13" s="48">
        <f t="shared" si="22"/>
      </c>
      <c r="CA13" s="48">
        <f t="shared" si="22"/>
      </c>
      <c r="CB13" s="48">
        <f t="shared" si="22"/>
      </c>
      <c r="CC13" s="48">
        <f t="shared" si="22"/>
      </c>
      <c r="CD13" s="48">
        <f t="shared" si="22"/>
      </c>
      <c r="CE13" s="48">
        <f t="shared" si="22"/>
      </c>
      <c r="CF13" s="48">
        <f t="shared" si="23"/>
      </c>
      <c r="CG13" s="48">
        <f t="shared" si="23"/>
      </c>
      <c r="CH13" s="48">
        <f t="shared" si="23"/>
      </c>
      <c r="CI13" s="48">
        <f t="shared" si="23"/>
      </c>
      <c r="CJ13" s="48">
        <f t="shared" si="23"/>
      </c>
      <c r="CK13" s="48">
        <f t="shared" si="23"/>
      </c>
      <c r="CL13" s="48">
        <f t="shared" si="23"/>
      </c>
      <c r="CM13" s="48">
        <f t="shared" si="23"/>
      </c>
      <c r="CN13" s="48">
        <f t="shared" si="23"/>
      </c>
      <c r="CO13" s="48">
        <f t="shared" si="23"/>
      </c>
      <c r="CP13" s="48">
        <f t="shared" si="24"/>
      </c>
      <c r="CQ13" s="48">
        <f t="shared" si="24"/>
      </c>
      <c r="CR13" s="48">
        <f t="shared" si="24"/>
      </c>
      <c r="CS13" s="48">
        <f t="shared" si="24"/>
      </c>
      <c r="CT13" s="48">
        <f t="shared" si="24"/>
      </c>
      <c r="CU13" s="48">
        <f t="shared" si="24"/>
      </c>
      <c r="CV13" s="48">
        <f t="shared" si="24"/>
      </c>
      <c r="CW13" s="48">
        <f t="shared" si="24"/>
      </c>
      <c r="CX13" s="48">
        <f t="shared" si="24"/>
      </c>
      <c r="CY13" s="48">
        <f t="shared" si="24"/>
      </c>
      <c r="CZ13" s="48">
        <f t="shared" si="25"/>
      </c>
      <c r="DA13" s="48">
        <f t="shared" si="25"/>
      </c>
      <c r="DB13" s="48">
        <f t="shared" si="25"/>
      </c>
      <c r="DC13" s="48">
        <f t="shared" si="25"/>
      </c>
      <c r="DD13" s="48">
        <f t="shared" si="25"/>
      </c>
      <c r="DE13" s="48">
        <f t="shared" si="25"/>
      </c>
      <c r="DF13" s="48">
        <f t="shared" si="25"/>
      </c>
      <c r="DG13" s="48">
        <f t="shared" si="25"/>
      </c>
      <c r="DH13" s="48">
        <f t="shared" si="25"/>
      </c>
      <c r="DI13" s="48">
        <f t="shared" si="25"/>
      </c>
      <c r="DJ13" s="48">
        <f t="shared" si="26"/>
      </c>
      <c r="DK13" s="48">
        <f t="shared" si="26"/>
      </c>
      <c r="DL13" s="48">
        <f t="shared" si="26"/>
      </c>
      <c r="DM13" s="48">
        <f t="shared" si="26"/>
      </c>
      <c r="DN13" s="48">
        <f t="shared" si="26"/>
      </c>
      <c r="DO13" s="48">
        <f t="shared" si="26"/>
      </c>
      <c r="DP13" s="48">
        <f t="shared" si="26"/>
      </c>
      <c r="DQ13" s="48">
        <f t="shared" si="26"/>
      </c>
      <c r="DR13" s="48">
        <f t="shared" si="26"/>
      </c>
      <c r="DS13" s="48">
        <f t="shared" si="26"/>
      </c>
      <c r="DT13" s="48">
        <f t="shared" si="27"/>
      </c>
      <c r="DU13" s="48">
        <f t="shared" si="27"/>
      </c>
      <c r="DV13" s="48">
        <f t="shared" si="27"/>
      </c>
      <c r="DW13" s="48">
        <f t="shared" si="27"/>
      </c>
      <c r="DX13" s="48">
        <f t="shared" si="27"/>
      </c>
      <c r="DY13" s="48">
        <f t="shared" si="27"/>
      </c>
      <c r="DZ13" s="48">
        <f t="shared" si="27"/>
      </c>
      <c r="EA13" s="48">
        <f t="shared" si="27"/>
      </c>
      <c r="EB13" s="48">
        <f t="shared" si="27"/>
      </c>
      <c r="EC13" s="48">
        <f t="shared" si="27"/>
      </c>
      <c r="ED13" s="48">
        <f t="shared" si="28"/>
      </c>
      <c r="EE13" s="48">
        <f t="shared" si="28"/>
      </c>
      <c r="EF13" s="48">
        <f t="shared" si="28"/>
      </c>
      <c r="EG13" s="48">
        <f t="shared" si="28"/>
      </c>
      <c r="EH13" s="48">
        <f t="shared" si="28"/>
      </c>
      <c r="EI13" s="48">
        <f t="shared" si="28"/>
      </c>
      <c r="EJ13" s="48">
        <f t="shared" si="28"/>
      </c>
      <c r="EK13" s="48">
        <f t="shared" si="28"/>
      </c>
      <c r="EL13" s="48">
        <f t="shared" si="28"/>
      </c>
      <c r="EM13" s="48">
        <f t="shared" si="28"/>
      </c>
      <c r="EN13" s="48">
        <f t="shared" si="29"/>
      </c>
      <c r="EO13" s="48">
        <f t="shared" si="29"/>
      </c>
      <c r="EP13" s="48">
        <f t="shared" si="29"/>
      </c>
      <c r="EQ13" s="48">
        <f t="shared" si="29"/>
      </c>
      <c r="ER13" s="48">
        <f t="shared" si="29"/>
      </c>
      <c r="ES13" s="48">
        <f t="shared" si="29"/>
      </c>
      <c r="ET13" s="48">
        <f t="shared" si="29"/>
      </c>
      <c r="EU13" s="48">
        <f t="shared" si="29"/>
      </c>
      <c r="EV13" s="48">
        <f t="shared" si="29"/>
      </c>
      <c r="EW13" s="48">
        <f t="shared" si="29"/>
      </c>
      <c r="EX13" s="48">
        <f t="shared" si="30"/>
      </c>
      <c r="EY13" s="48">
        <f t="shared" si="30"/>
      </c>
      <c r="EZ13" s="48">
        <f t="shared" si="30"/>
      </c>
      <c r="FA13" s="48">
        <f t="shared" si="30"/>
      </c>
      <c r="FB13" s="48">
        <f t="shared" si="30"/>
      </c>
      <c r="FC13" s="48">
        <f t="shared" si="30"/>
      </c>
      <c r="FD13" s="48">
        <f t="shared" si="30"/>
      </c>
      <c r="FE13" s="48">
        <f t="shared" si="30"/>
      </c>
      <c r="FF13" s="48">
        <f t="shared" si="30"/>
      </c>
      <c r="FG13" s="48">
        <f t="shared" si="30"/>
      </c>
      <c r="FH13" s="48">
        <f t="shared" si="31"/>
      </c>
      <c r="FI13" s="48">
        <f t="shared" si="31"/>
      </c>
      <c r="FJ13" s="48">
        <f t="shared" si="31"/>
      </c>
      <c r="FK13" s="48">
        <f t="shared" si="31"/>
      </c>
      <c r="FL13" s="48">
        <f t="shared" si="31"/>
      </c>
      <c r="FM13" s="48">
        <f t="shared" si="31"/>
      </c>
      <c r="FN13" s="48">
        <f t="shared" si="31"/>
      </c>
      <c r="FO13" s="48">
        <f t="shared" si="31"/>
      </c>
      <c r="FP13" s="48">
        <f t="shared" si="31"/>
      </c>
      <c r="FQ13" s="48">
        <f t="shared" si="31"/>
      </c>
      <c r="FR13" s="48">
        <f t="shared" si="32"/>
      </c>
      <c r="FS13" s="48">
        <f t="shared" si="32"/>
      </c>
      <c r="FT13" s="48">
        <f t="shared" si="32"/>
      </c>
      <c r="FU13" s="48">
        <f t="shared" si="32"/>
      </c>
      <c r="FV13" s="48">
        <f t="shared" si="32"/>
      </c>
      <c r="FW13" s="48">
        <f t="shared" si="32"/>
      </c>
      <c r="FX13" s="48">
        <f t="shared" si="32"/>
      </c>
      <c r="FY13" s="48">
        <f t="shared" si="32"/>
      </c>
      <c r="FZ13" s="48">
        <f t="shared" si="32"/>
      </c>
      <c r="GA13" s="48">
        <f t="shared" si="32"/>
      </c>
      <c r="GB13" s="48">
        <f t="shared" si="33"/>
      </c>
      <c r="GC13" s="48">
        <f t="shared" si="33"/>
      </c>
      <c r="GD13" s="48">
        <f t="shared" si="33"/>
      </c>
      <c r="GE13" s="48">
        <f t="shared" si="33"/>
      </c>
      <c r="GF13" s="48">
        <f t="shared" si="33"/>
      </c>
      <c r="GG13" s="48">
        <f t="shared" si="33"/>
      </c>
      <c r="GH13" s="48">
        <f t="shared" si="33"/>
      </c>
      <c r="GI13" s="48">
        <f t="shared" si="33"/>
      </c>
      <c r="GJ13" s="48">
        <f t="shared" si="33"/>
      </c>
      <c r="GK13" s="48">
        <f t="shared" si="33"/>
      </c>
      <c r="GL13" s="48">
        <f t="shared" si="34"/>
      </c>
      <c r="GM13" s="48">
        <f t="shared" si="34"/>
      </c>
      <c r="GN13" s="48">
        <f t="shared" si="34"/>
      </c>
      <c r="GO13" s="48">
        <f t="shared" si="34"/>
      </c>
      <c r="GP13" s="48">
        <f t="shared" si="34"/>
      </c>
      <c r="GQ13" s="48">
        <f t="shared" si="34"/>
      </c>
      <c r="GR13" s="48">
        <f t="shared" si="34"/>
      </c>
      <c r="GS13" s="48">
        <f t="shared" si="34"/>
      </c>
      <c r="GT13" s="48">
        <f t="shared" si="34"/>
      </c>
      <c r="GU13" s="48">
        <f t="shared" si="34"/>
      </c>
      <c r="GV13" s="48">
        <f t="shared" si="35"/>
      </c>
      <c r="GW13" s="48">
        <f t="shared" si="35"/>
      </c>
      <c r="GX13" s="48">
        <f t="shared" si="35"/>
      </c>
      <c r="GY13" s="48">
        <f t="shared" si="35"/>
      </c>
      <c r="GZ13" s="48">
        <f t="shared" si="35"/>
      </c>
      <c r="HA13" s="48">
        <f t="shared" si="35"/>
      </c>
      <c r="HB13" s="48">
        <f t="shared" si="35"/>
      </c>
      <c r="HC13" s="48">
        <f t="shared" si="35"/>
      </c>
      <c r="HD13" s="48">
        <f t="shared" si="35"/>
      </c>
      <c r="HE13" s="48">
        <f t="shared" si="35"/>
      </c>
      <c r="HF13" s="48">
        <f t="shared" si="36"/>
      </c>
      <c r="HG13" s="48">
        <f t="shared" si="36"/>
      </c>
      <c r="HH13" s="48">
        <f t="shared" si="36"/>
      </c>
      <c r="HI13" s="48">
        <f t="shared" si="36"/>
      </c>
      <c r="HJ13" s="48">
        <f t="shared" si="36"/>
      </c>
      <c r="HK13" s="48">
        <f t="shared" si="36"/>
      </c>
      <c r="HL13" s="48">
        <f t="shared" si="36"/>
      </c>
      <c r="HM13" s="48">
        <f t="shared" si="36"/>
      </c>
      <c r="HN13" s="48">
        <f t="shared" si="36"/>
      </c>
      <c r="HO13" s="48">
        <f t="shared" si="36"/>
      </c>
      <c r="HP13" s="48">
        <f t="shared" si="37"/>
      </c>
      <c r="HQ13" s="48">
        <f t="shared" si="37"/>
      </c>
      <c r="HR13" s="48">
        <f t="shared" si="37"/>
      </c>
      <c r="HS13" s="48">
        <f t="shared" si="37"/>
      </c>
      <c r="HT13" s="48">
        <f t="shared" si="37"/>
      </c>
      <c r="HU13" s="48">
        <f t="shared" si="37"/>
      </c>
      <c r="HV13" s="48">
        <f t="shared" si="37"/>
      </c>
      <c r="HW13" s="48">
        <f t="shared" si="37"/>
      </c>
      <c r="HX13" s="48">
        <f t="shared" si="37"/>
      </c>
      <c r="HY13" s="48">
        <f t="shared" si="37"/>
      </c>
      <c r="HZ13" s="48">
        <f t="shared" si="38"/>
      </c>
      <c r="IA13" s="48">
        <f t="shared" si="38"/>
      </c>
      <c r="IB13" s="48">
        <f t="shared" si="38"/>
      </c>
      <c r="IC13" s="48">
        <f t="shared" si="38"/>
      </c>
      <c r="ID13" s="48">
        <f t="shared" si="38"/>
      </c>
      <c r="IE13" s="48">
        <f t="shared" si="38"/>
      </c>
      <c r="IF13" s="48">
        <f t="shared" si="38"/>
      </c>
      <c r="IG13" s="48">
        <f t="shared" si="38"/>
      </c>
      <c r="IH13" s="48">
        <f t="shared" si="38"/>
      </c>
      <c r="II13" s="48">
        <f t="shared" si="38"/>
      </c>
      <c r="IJ13" s="48">
        <f t="shared" si="38"/>
      </c>
      <c r="IK13"/>
      <c r="IL13"/>
      <c r="IM13"/>
      <c r="IN13"/>
      <c r="IO13"/>
      <c r="IP13"/>
      <c r="IQ13"/>
    </row>
    <row r="14" spans="1:251" s="7" customFormat="1" ht="24.75" customHeight="1">
      <c r="A14" s="41">
        <f>IF(O3=DATE(2014,6,23),12,"")</f>
      </c>
      <c r="B14" s="45">
        <f>IF(A14="","",CONCATENATE(VLOOKUP(A14,$E$6:$J$69,5),"   ",VLOOKUP(A14,$E$6:$J$69,2),"   ",VLOOKUP(A14,$E$6:$J$69,6)))</f>
      </c>
      <c r="C14" s="45">
        <f>IF(D14="","",CONCATENATE(VLOOKUP(D14,$E$6:$J$69,5),"   ",VLOOKUP(D14,$E$6:$J$69,2),"   ",VLOOKUP(D14,$E$6:$J$69,6)))</f>
      </c>
      <c r="D14" s="5">
        <f>IF(S3=DATE(2002,6,14),48,"")</f>
      </c>
      <c r="E14" s="23">
        <f t="shared" si="39"/>
        <v>9</v>
      </c>
      <c r="F14" s="23" t="s">
        <v>27</v>
      </c>
      <c r="G14" s="47">
        <v>41808</v>
      </c>
      <c r="H14" s="25">
        <v>0.5416666666666666</v>
      </c>
      <c r="I14" s="26" t="s">
        <v>473</v>
      </c>
      <c r="J14" s="147" t="s">
        <v>485</v>
      </c>
      <c r="K14" s="27">
        <v>41808</v>
      </c>
      <c r="L14" s="27"/>
      <c r="M14" s="21">
        <f t="shared" si="15"/>
        <v>-41808</v>
      </c>
      <c r="N14" s="22">
        <f t="shared" si="16"/>
      </c>
      <c r="O14" s="22">
        <f t="shared" si="16"/>
      </c>
      <c r="P14" s="22">
        <f t="shared" si="16"/>
      </c>
      <c r="Q14" s="22">
        <f t="shared" si="16"/>
      </c>
      <c r="R14" s="22">
        <f t="shared" si="16"/>
      </c>
      <c r="S14" s="22">
        <f t="shared" si="16"/>
      </c>
      <c r="T14" s="22">
        <f t="shared" si="16"/>
      </c>
      <c r="U14" s="22">
        <f t="shared" si="16"/>
      </c>
      <c r="V14" s="22">
        <f t="shared" si="16"/>
      </c>
      <c r="W14" s="22">
        <f t="shared" si="16"/>
      </c>
      <c r="X14" s="22">
        <f t="shared" si="17"/>
      </c>
      <c r="Y14" s="22">
        <f t="shared" si="17"/>
      </c>
      <c r="Z14" s="22">
        <f t="shared" si="17"/>
      </c>
      <c r="AA14" s="22">
        <f t="shared" si="17"/>
      </c>
      <c r="AB14" s="22">
        <f t="shared" si="17"/>
      </c>
      <c r="AC14" s="22">
        <f t="shared" si="17"/>
      </c>
      <c r="AD14" s="22">
        <f t="shared" si="17"/>
      </c>
      <c r="AE14" s="22">
        <f t="shared" si="17"/>
      </c>
      <c r="AF14" s="22">
        <f t="shared" si="17"/>
      </c>
      <c r="AG14" s="22">
        <f t="shared" si="17"/>
      </c>
      <c r="AH14" s="22">
        <f t="shared" si="18"/>
      </c>
      <c r="AI14" s="22">
        <f t="shared" si="18"/>
      </c>
      <c r="AJ14" s="22">
        <f t="shared" si="18"/>
      </c>
      <c r="AK14" s="22">
        <f t="shared" si="18"/>
      </c>
      <c r="AL14" s="22">
        <f t="shared" si="18"/>
      </c>
      <c r="AM14" s="22">
        <f t="shared" si="18"/>
      </c>
      <c r="AN14" s="22">
        <f t="shared" si="18"/>
      </c>
      <c r="AO14" s="22">
        <f t="shared" si="18"/>
      </c>
      <c r="AP14" s="22">
        <f t="shared" si="18"/>
      </c>
      <c r="AQ14" s="22">
        <f t="shared" si="18"/>
      </c>
      <c r="AR14" s="22">
        <f t="shared" si="19"/>
      </c>
      <c r="AS14" s="22">
        <f t="shared" si="19"/>
      </c>
      <c r="AT14" s="22">
        <f t="shared" si="19"/>
      </c>
      <c r="AU14" s="22">
        <f t="shared" si="19"/>
      </c>
      <c r="AV14" s="22">
        <f t="shared" si="19"/>
      </c>
      <c r="AW14" s="22">
        <f t="shared" si="19"/>
      </c>
      <c r="AX14" s="22">
        <f t="shared" si="19"/>
      </c>
      <c r="AY14" s="22">
        <f t="shared" si="19"/>
      </c>
      <c r="AZ14" s="22">
        <f t="shared" si="19"/>
      </c>
      <c r="BA14" s="22">
        <f t="shared" si="19"/>
      </c>
      <c r="BB14" s="22">
        <f t="shared" si="20"/>
      </c>
      <c r="BC14" s="22">
        <f t="shared" si="20"/>
      </c>
      <c r="BD14" s="22">
        <f t="shared" si="20"/>
      </c>
      <c r="BE14" s="22">
        <f t="shared" si="20"/>
      </c>
      <c r="BF14" s="22">
        <f t="shared" si="20"/>
      </c>
      <c r="BG14" s="22">
        <f t="shared" si="20"/>
      </c>
      <c r="BH14" s="22">
        <f t="shared" si="20"/>
      </c>
      <c r="BI14" s="22">
        <f t="shared" si="20"/>
      </c>
      <c r="BJ14" s="22">
        <f t="shared" si="20"/>
      </c>
      <c r="BK14" s="48">
        <f t="shared" si="20"/>
      </c>
      <c r="BL14" s="48">
        <f t="shared" si="21"/>
      </c>
      <c r="BM14" s="48">
        <f t="shared" si="21"/>
      </c>
      <c r="BN14" s="48">
        <f t="shared" si="21"/>
      </c>
      <c r="BO14" s="48">
        <f t="shared" si="21"/>
      </c>
      <c r="BP14" s="48">
        <f t="shared" si="21"/>
      </c>
      <c r="BQ14" s="48">
        <f t="shared" si="21"/>
      </c>
      <c r="BR14" s="48">
        <f t="shared" si="21"/>
      </c>
      <c r="BS14" s="48">
        <f t="shared" si="21"/>
      </c>
      <c r="BT14" s="48">
        <f t="shared" si="21"/>
      </c>
      <c r="BU14" s="48">
        <f t="shared" si="21"/>
      </c>
      <c r="BV14" s="48">
        <f t="shared" si="22"/>
      </c>
      <c r="BW14" s="48">
        <f t="shared" si="22"/>
      </c>
      <c r="BX14" s="48">
        <f t="shared" si="22"/>
      </c>
      <c r="BY14" s="48">
        <f t="shared" si="22"/>
      </c>
      <c r="BZ14" s="48">
        <f t="shared" si="22"/>
      </c>
      <c r="CA14" s="48">
        <f t="shared" si="22"/>
      </c>
      <c r="CB14" s="48">
        <f t="shared" si="22"/>
      </c>
      <c r="CC14" s="48">
        <f t="shared" si="22"/>
      </c>
      <c r="CD14" s="48">
        <f t="shared" si="22"/>
      </c>
      <c r="CE14" s="48">
        <f t="shared" si="22"/>
      </c>
      <c r="CF14" s="48">
        <f t="shared" si="23"/>
      </c>
      <c r="CG14" s="48">
        <f t="shared" si="23"/>
      </c>
      <c r="CH14" s="48">
        <f t="shared" si="23"/>
      </c>
      <c r="CI14" s="48">
        <f t="shared" si="23"/>
      </c>
      <c r="CJ14" s="48">
        <f t="shared" si="23"/>
      </c>
      <c r="CK14" s="48">
        <f t="shared" si="23"/>
      </c>
      <c r="CL14" s="48">
        <f t="shared" si="23"/>
      </c>
      <c r="CM14" s="48">
        <f t="shared" si="23"/>
      </c>
      <c r="CN14" s="48">
        <f t="shared" si="23"/>
      </c>
      <c r="CO14" s="48">
        <f t="shared" si="23"/>
      </c>
      <c r="CP14" s="48">
        <f t="shared" si="24"/>
      </c>
      <c r="CQ14" s="48">
        <f t="shared" si="24"/>
      </c>
      <c r="CR14" s="48">
        <f t="shared" si="24"/>
      </c>
      <c r="CS14" s="48">
        <f t="shared" si="24"/>
      </c>
      <c r="CT14" s="48">
        <f t="shared" si="24"/>
      </c>
      <c r="CU14" s="48">
        <f t="shared" si="24"/>
      </c>
      <c r="CV14" s="48">
        <f t="shared" si="24"/>
      </c>
      <c r="CW14" s="48">
        <f t="shared" si="24"/>
      </c>
      <c r="CX14" s="48">
        <f t="shared" si="24"/>
      </c>
      <c r="CY14" s="48">
        <f t="shared" si="24"/>
      </c>
      <c r="CZ14" s="48">
        <f t="shared" si="25"/>
      </c>
      <c r="DA14" s="48">
        <f t="shared" si="25"/>
      </c>
      <c r="DB14" s="48">
        <f t="shared" si="25"/>
      </c>
      <c r="DC14" s="48">
        <f t="shared" si="25"/>
      </c>
      <c r="DD14" s="48">
        <f t="shared" si="25"/>
      </c>
      <c r="DE14" s="48">
        <f t="shared" si="25"/>
      </c>
      <c r="DF14" s="48">
        <f t="shared" si="25"/>
      </c>
      <c r="DG14" s="48">
        <f t="shared" si="25"/>
      </c>
      <c r="DH14" s="48">
        <f t="shared" si="25"/>
      </c>
      <c r="DI14" s="48">
        <f t="shared" si="25"/>
      </c>
      <c r="DJ14" s="48">
        <f t="shared" si="26"/>
      </c>
      <c r="DK14" s="48">
        <f t="shared" si="26"/>
      </c>
      <c r="DL14" s="48">
        <f t="shared" si="26"/>
      </c>
      <c r="DM14" s="48">
        <f t="shared" si="26"/>
      </c>
      <c r="DN14" s="48">
        <f t="shared" si="26"/>
      </c>
      <c r="DO14" s="48">
        <f t="shared" si="26"/>
      </c>
      <c r="DP14" s="48">
        <f t="shared" si="26"/>
      </c>
      <c r="DQ14" s="48">
        <f t="shared" si="26"/>
      </c>
      <c r="DR14" s="48">
        <f t="shared" si="26"/>
      </c>
      <c r="DS14" s="48">
        <f t="shared" si="26"/>
      </c>
      <c r="DT14" s="48">
        <f t="shared" si="27"/>
      </c>
      <c r="DU14" s="48">
        <f t="shared" si="27"/>
      </c>
      <c r="DV14" s="48">
        <f t="shared" si="27"/>
      </c>
      <c r="DW14" s="48">
        <f t="shared" si="27"/>
      </c>
      <c r="DX14" s="48">
        <f t="shared" si="27"/>
      </c>
      <c r="DY14" s="48">
        <f t="shared" si="27"/>
      </c>
      <c r="DZ14" s="48">
        <f t="shared" si="27"/>
      </c>
      <c r="EA14" s="48">
        <f t="shared" si="27"/>
      </c>
      <c r="EB14" s="48">
        <f t="shared" si="27"/>
      </c>
      <c r="EC14" s="48">
        <f t="shared" si="27"/>
      </c>
      <c r="ED14" s="48">
        <f t="shared" si="28"/>
      </c>
      <c r="EE14" s="48">
        <f t="shared" si="28"/>
      </c>
      <c r="EF14" s="48">
        <f t="shared" si="28"/>
      </c>
      <c r="EG14" s="48">
        <f t="shared" si="28"/>
      </c>
      <c r="EH14" s="48">
        <f t="shared" si="28"/>
      </c>
      <c r="EI14" s="48">
        <f t="shared" si="28"/>
      </c>
      <c r="EJ14" s="48">
        <f t="shared" si="28"/>
      </c>
      <c r="EK14" s="48">
        <f t="shared" si="28"/>
      </c>
      <c r="EL14" s="48">
        <f t="shared" si="28"/>
      </c>
      <c r="EM14" s="48">
        <f t="shared" si="28"/>
      </c>
      <c r="EN14" s="48">
        <f t="shared" si="29"/>
      </c>
      <c r="EO14" s="48">
        <f t="shared" si="29"/>
      </c>
      <c r="EP14" s="48">
        <f t="shared" si="29"/>
      </c>
      <c r="EQ14" s="48">
        <f t="shared" si="29"/>
      </c>
      <c r="ER14" s="48">
        <f t="shared" si="29"/>
      </c>
      <c r="ES14" s="48">
        <f t="shared" si="29"/>
      </c>
      <c r="ET14" s="48">
        <f t="shared" si="29"/>
      </c>
      <c r="EU14" s="48">
        <f t="shared" si="29"/>
      </c>
      <c r="EV14" s="48">
        <f t="shared" si="29"/>
      </c>
      <c r="EW14" s="48">
        <f t="shared" si="29"/>
      </c>
      <c r="EX14" s="48">
        <f t="shared" si="30"/>
      </c>
      <c r="EY14" s="48">
        <f t="shared" si="30"/>
      </c>
      <c r="EZ14" s="48">
        <f t="shared" si="30"/>
      </c>
      <c r="FA14" s="48">
        <f t="shared" si="30"/>
      </c>
      <c r="FB14" s="48">
        <f t="shared" si="30"/>
      </c>
      <c r="FC14" s="48">
        <f t="shared" si="30"/>
      </c>
      <c r="FD14" s="48">
        <f t="shared" si="30"/>
      </c>
      <c r="FE14" s="48">
        <f t="shared" si="30"/>
      </c>
      <c r="FF14" s="48">
        <f t="shared" si="30"/>
      </c>
      <c r="FG14" s="48">
        <f t="shared" si="30"/>
      </c>
      <c r="FH14" s="48">
        <f t="shared" si="31"/>
      </c>
      <c r="FI14" s="48">
        <f t="shared" si="31"/>
      </c>
      <c r="FJ14" s="48">
        <f t="shared" si="31"/>
      </c>
      <c r="FK14" s="48">
        <f t="shared" si="31"/>
      </c>
      <c r="FL14" s="48">
        <f t="shared" si="31"/>
      </c>
      <c r="FM14" s="48">
        <f t="shared" si="31"/>
      </c>
      <c r="FN14" s="48">
        <f t="shared" si="31"/>
      </c>
      <c r="FO14" s="48">
        <f t="shared" si="31"/>
      </c>
      <c r="FP14" s="48">
        <f t="shared" si="31"/>
      </c>
      <c r="FQ14" s="48">
        <f t="shared" si="31"/>
      </c>
      <c r="FR14" s="48">
        <f t="shared" si="32"/>
      </c>
      <c r="FS14" s="48">
        <f t="shared" si="32"/>
      </c>
      <c r="FT14" s="48">
        <f t="shared" si="32"/>
      </c>
      <c r="FU14" s="48">
        <f t="shared" si="32"/>
      </c>
      <c r="FV14" s="48">
        <f t="shared" si="32"/>
      </c>
      <c r="FW14" s="48">
        <f t="shared" si="32"/>
      </c>
      <c r="FX14" s="48">
        <f t="shared" si="32"/>
      </c>
      <c r="FY14" s="48">
        <f t="shared" si="32"/>
      </c>
      <c r="FZ14" s="48">
        <f t="shared" si="32"/>
      </c>
      <c r="GA14" s="48">
        <f t="shared" si="32"/>
      </c>
      <c r="GB14" s="48">
        <f t="shared" si="33"/>
      </c>
      <c r="GC14" s="48">
        <f t="shared" si="33"/>
      </c>
      <c r="GD14" s="48">
        <f t="shared" si="33"/>
      </c>
      <c r="GE14" s="48">
        <f t="shared" si="33"/>
      </c>
      <c r="GF14" s="48">
        <f t="shared" si="33"/>
      </c>
      <c r="GG14" s="48">
        <f t="shared" si="33"/>
      </c>
      <c r="GH14" s="48">
        <f t="shared" si="33"/>
      </c>
      <c r="GI14" s="48">
        <f t="shared" si="33"/>
      </c>
      <c r="GJ14" s="48">
        <f t="shared" si="33"/>
      </c>
      <c r="GK14" s="48">
        <f t="shared" si="33"/>
      </c>
      <c r="GL14" s="48">
        <f t="shared" si="34"/>
      </c>
      <c r="GM14" s="48">
        <f t="shared" si="34"/>
      </c>
      <c r="GN14" s="48">
        <f t="shared" si="34"/>
      </c>
      <c r="GO14" s="48">
        <f t="shared" si="34"/>
      </c>
      <c r="GP14" s="48">
        <f t="shared" si="34"/>
      </c>
      <c r="GQ14" s="48">
        <f t="shared" si="34"/>
      </c>
      <c r="GR14" s="48">
        <f t="shared" si="34"/>
      </c>
      <c r="GS14" s="48">
        <f t="shared" si="34"/>
      </c>
      <c r="GT14" s="48">
        <f t="shared" si="34"/>
      </c>
      <c r="GU14" s="48">
        <f t="shared" si="34"/>
      </c>
      <c r="GV14" s="48">
        <f t="shared" si="35"/>
      </c>
      <c r="GW14" s="48">
        <f t="shared" si="35"/>
      </c>
      <c r="GX14" s="48">
        <f t="shared" si="35"/>
      </c>
      <c r="GY14" s="48">
        <f t="shared" si="35"/>
      </c>
      <c r="GZ14" s="48">
        <f t="shared" si="35"/>
      </c>
      <c r="HA14" s="48">
        <f t="shared" si="35"/>
      </c>
      <c r="HB14" s="48">
        <f t="shared" si="35"/>
      </c>
      <c r="HC14" s="48">
        <f t="shared" si="35"/>
      </c>
      <c r="HD14" s="48">
        <f t="shared" si="35"/>
      </c>
      <c r="HE14" s="48">
        <f t="shared" si="35"/>
      </c>
      <c r="HF14" s="48">
        <f t="shared" si="36"/>
      </c>
      <c r="HG14" s="48">
        <f t="shared" si="36"/>
      </c>
      <c r="HH14" s="48">
        <f t="shared" si="36"/>
      </c>
      <c r="HI14" s="48">
        <f t="shared" si="36"/>
      </c>
      <c r="HJ14" s="48">
        <f t="shared" si="36"/>
      </c>
      <c r="HK14" s="48">
        <f t="shared" si="36"/>
      </c>
      <c r="HL14" s="48">
        <f t="shared" si="36"/>
      </c>
      <c r="HM14" s="48">
        <f t="shared" si="36"/>
      </c>
      <c r="HN14" s="48">
        <f t="shared" si="36"/>
      </c>
      <c r="HO14" s="48">
        <f t="shared" si="36"/>
      </c>
      <c r="HP14" s="48">
        <f t="shared" si="37"/>
      </c>
      <c r="HQ14" s="48">
        <f t="shared" si="37"/>
      </c>
      <c r="HR14" s="48">
        <f t="shared" si="37"/>
      </c>
      <c r="HS14" s="48">
        <f t="shared" si="37"/>
      </c>
      <c r="HT14" s="48">
        <f t="shared" si="37"/>
      </c>
      <c r="HU14" s="48">
        <f t="shared" si="37"/>
      </c>
      <c r="HV14" s="48">
        <f t="shared" si="37"/>
      </c>
      <c r="HW14" s="48">
        <f t="shared" si="37"/>
      </c>
      <c r="HX14" s="48">
        <f t="shared" si="37"/>
      </c>
      <c r="HY14" s="48">
        <f t="shared" si="37"/>
      </c>
      <c r="HZ14" s="48">
        <f t="shared" si="38"/>
      </c>
      <c r="IA14" s="48">
        <f t="shared" si="38"/>
      </c>
      <c r="IB14" s="48">
        <f t="shared" si="38"/>
      </c>
      <c r="IC14" s="48">
        <f t="shared" si="38"/>
      </c>
      <c r="ID14" s="48">
        <f t="shared" si="38"/>
      </c>
      <c r="IE14" s="48">
        <f t="shared" si="38"/>
      </c>
      <c r="IF14" s="48">
        <f t="shared" si="38"/>
      </c>
      <c r="IG14" s="48">
        <f t="shared" si="38"/>
      </c>
      <c r="IH14" s="48">
        <f t="shared" si="38"/>
      </c>
      <c r="II14" s="48">
        <f t="shared" si="38"/>
      </c>
      <c r="IJ14" s="48">
        <f t="shared" si="38"/>
      </c>
      <c r="IK14"/>
      <c r="IL14"/>
      <c r="IM14"/>
      <c r="IN14"/>
      <c r="IO14"/>
      <c r="IP14"/>
      <c r="IQ14"/>
    </row>
    <row r="15" spans="1:251" s="7" customFormat="1" ht="24.75" customHeight="1">
      <c r="A15" s="41"/>
      <c r="B15" s="49">
        <f>IF(AND(MONTH(P3)=1,DAY(P3)=1),CONCATENATE("Jan 1 ",YEAR(P3)," ",CHOOSE(WEEKDAY(DATE(YEAR(P3),MONTH(P3),DAY(P3)),1),"Sunday","Monday","Tuesday","Wednesday","Thursday","Friday","Saturday")),IF(DAY(P3)=1,CONCATENATE(LOOKUP(P1,$I$102:$U$102,$I$103:$U$103)," 1  ",CHOOSE(WEEKDAY(DATE(YEAR(P3),MONTH(P3),DAY(P3)),1),"Sunday","Monday","Tuesday","Wednesday","Thursday","Friday","Saturday")),P3))</f>
        <v>41828</v>
      </c>
      <c r="C15" s="50">
        <f>IF(AND(MONTH(T3)=1,DAY(T3)=1),CONCATENATE(CHOOSE(WEEKDAY(DATE(YEAR(T3),MONTH(T3),DAY(T3)),1),"Sunday.","Monday","Tuesday","Wednesday","Thursday","Friday","Saturday"),"Jan 1 ",YEAR(T3)," "),IF(DAY(T3)=1,CONCATENATE(CHOOSE(WEEKDAY(DATE(YEAR(T3),MONTH(T3),DAY(T3)),1),"Sunday","Monday","Tuesday","Wednesday","Thursday","Friday","Saturday"),"  "," ",LOOKUP(T1,$I$102:$U$102,$I$103:$U$103)," 1"),T3))</f>
        <v>41832</v>
      </c>
      <c r="D15" s="56"/>
      <c r="E15" s="23">
        <f t="shared" si="39"/>
        <v>10</v>
      </c>
      <c r="F15" s="23" t="s">
        <v>27</v>
      </c>
      <c r="G15" s="47">
        <v>41808</v>
      </c>
      <c r="H15" s="25">
        <v>0.6666666666666666</v>
      </c>
      <c r="I15" s="26" t="s">
        <v>475</v>
      </c>
      <c r="J15" s="147" t="s">
        <v>487</v>
      </c>
      <c r="K15" s="27">
        <v>41808</v>
      </c>
      <c r="L15" s="27"/>
      <c r="M15" s="21"/>
      <c r="N15" s="22">
        <f t="shared" si="16"/>
      </c>
      <c r="O15" s="22">
        <f t="shared" si="16"/>
      </c>
      <c r="P15" s="22">
        <f t="shared" si="16"/>
      </c>
      <c r="Q15" s="22">
        <f t="shared" si="16"/>
      </c>
      <c r="R15" s="22">
        <f t="shared" si="16"/>
      </c>
      <c r="S15" s="22">
        <f t="shared" si="16"/>
      </c>
      <c r="T15" s="22">
        <f t="shared" si="16"/>
      </c>
      <c r="U15" s="22">
        <f t="shared" si="16"/>
      </c>
      <c r="V15" s="22">
        <f t="shared" si="16"/>
      </c>
      <c r="W15" s="22">
        <f t="shared" si="16"/>
      </c>
      <c r="X15" s="22">
        <f t="shared" si="17"/>
      </c>
      <c r="Y15" s="22">
        <f t="shared" si="17"/>
      </c>
      <c r="Z15" s="22">
        <f t="shared" si="17"/>
      </c>
      <c r="AA15" s="22">
        <f t="shared" si="17"/>
      </c>
      <c r="AB15" s="22">
        <f t="shared" si="17"/>
      </c>
      <c r="AC15" s="22">
        <f t="shared" si="17"/>
      </c>
      <c r="AD15" s="22">
        <f t="shared" si="17"/>
      </c>
      <c r="AE15" s="22">
        <f t="shared" si="17"/>
      </c>
      <c r="AF15" s="22">
        <f t="shared" si="17"/>
      </c>
      <c r="AG15" s="22">
        <f t="shared" si="17"/>
      </c>
      <c r="AH15" s="22">
        <f t="shared" si="18"/>
      </c>
      <c r="AI15" s="22">
        <f t="shared" si="18"/>
      </c>
      <c r="AJ15" s="22">
        <f t="shared" si="18"/>
      </c>
      <c r="AK15" s="22">
        <f t="shared" si="18"/>
      </c>
      <c r="AL15" s="22">
        <f t="shared" si="18"/>
      </c>
      <c r="AM15" s="22">
        <f t="shared" si="18"/>
      </c>
      <c r="AN15" s="22">
        <f t="shared" si="18"/>
      </c>
      <c r="AO15" s="22">
        <f t="shared" si="18"/>
      </c>
      <c r="AP15" s="22">
        <f t="shared" si="18"/>
      </c>
      <c r="AQ15" s="22">
        <f t="shared" si="18"/>
      </c>
      <c r="AR15" s="22">
        <f t="shared" si="19"/>
      </c>
      <c r="AS15" s="22">
        <f t="shared" si="19"/>
      </c>
      <c r="AT15" s="22">
        <f t="shared" si="19"/>
      </c>
      <c r="AU15" s="22">
        <f t="shared" si="19"/>
      </c>
      <c r="AV15" s="22">
        <f t="shared" si="19"/>
      </c>
      <c r="AW15" s="22">
        <f t="shared" si="19"/>
      </c>
      <c r="AX15" s="22">
        <f t="shared" si="19"/>
      </c>
      <c r="AY15" s="22">
        <f t="shared" si="19"/>
      </c>
      <c r="AZ15" s="22">
        <f t="shared" si="19"/>
      </c>
      <c r="BA15" s="22">
        <f t="shared" si="19"/>
      </c>
      <c r="BB15" s="22">
        <f t="shared" si="20"/>
      </c>
      <c r="BC15" s="22">
        <f t="shared" si="20"/>
      </c>
      <c r="BD15" s="22">
        <f t="shared" si="20"/>
      </c>
      <c r="BE15" s="22">
        <f t="shared" si="20"/>
      </c>
      <c r="BF15" s="22">
        <f t="shared" si="20"/>
      </c>
      <c r="BG15" s="22">
        <f t="shared" si="20"/>
      </c>
      <c r="BH15" s="22">
        <f t="shared" si="20"/>
      </c>
      <c r="BI15" s="22">
        <f t="shared" si="20"/>
      </c>
      <c r="BJ15" s="22">
        <f t="shared" si="20"/>
      </c>
      <c r="BK15" s="48">
        <f t="shared" si="20"/>
      </c>
      <c r="BL15" s="48">
        <f t="shared" si="21"/>
      </c>
      <c r="BM15" s="48">
        <f t="shared" si="21"/>
      </c>
      <c r="BN15" s="48">
        <f t="shared" si="21"/>
      </c>
      <c r="BO15" s="48">
        <f t="shared" si="21"/>
      </c>
      <c r="BP15" s="48">
        <f t="shared" si="21"/>
      </c>
      <c r="BQ15" s="48">
        <f t="shared" si="21"/>
      </c>
      <c r="BR15" s="48">
        <f t="shared" si="21"/>
      </c>
      <c r="BS15" s="48">
        <f t="shared" si="21"/>
      </c>
      <c r="BT15" s="48">
        <f t="shared" si="21"/>
      </c>
      <c r="BU15" s="48">
        <f t="shared" si="21"/>
      </c>
      <c r="BV15" s="48">
        <f t="shared" si="22"/>
      </c>
      <c r="BW15" s="48">
        <f t="shared" si="22"/>
      </c>
      <c r="BX15" s="48">
        <f t="shared" si="22"/>
      </c>
      <c r="BY15" s="48">
        <f t="shared" si="22"/>
      </c>
      <c r="BZ15" s="48">
        <f t="shared" si="22"/>
      </c>
      <c r="CA15" s="48">
        <f t="shared" si="22"/>
      </c>
      <c r="CB15" s="48">
        <f t="shared" si="22"/>
      </c>
      <c r="CC15" s="48">
        <f t="shared" si="22"/>
      </c>
      <c r="CD15" s="48">
        <f t="shared" si="22"/>
      </c>
      <c r="CE15" s="48">
        <f t="shared" si="22"/>
      </c>
      <c r="CF15" s="48">
        <f t="shared" si="23"/>
      </c>
      <c r="CG15" s="48">
        <f t="shared" si="23"/>
      </c>
      <c r="CH15" s="48">
        <f t="shared" si="23"/>
      </c>
      <c r="CI15" s="48">
        <f t="shared" si="23"/>
      </c>
      <c r="CJ15" s="48">
        <f t="shared" si="23"/>
      </c>
      <c r="CK15" s="48">
        <f t="shared" si="23"/>
      </c>
      <c r="CL15" s="48">
        <f t="shared" si="23"/>
      </c>
      <c r="CM15" s="48">
        <f t="shared" si="23"/>
      </c>
      <c r="CN15" s="48">
        <f t="shared" si="23"/>
      </c>
      <c r="CO15" s="48">
        <f t="shared" si="23"/>
      </c>
      <c r="CP15" s="48">
        <f t="shared" si="24"/>
      </c>
      <c r="CQ15" s="48">
        <f t="shared" si="24"/>
      </c>
      <c r="CR15" s="48">
        <f t="shared" si="24"/>
      </c>
      <c r="CS15" s="48">
        <f t="shared" si="24"/>
      </c>
      <c r="CT15" s="48">
        <f t="shared" si="24"/>
      </c>
      <c r="CU15" s="48">
        <f t="shared" si="24"/>
      </c>
      <c r="CV15" s="48">
        <f t="shared" si="24"/>
      </c>
      <c r="CW15" s="48">
        <f t="shared" si="24"/>
      </c>
      <c r="CX15" s="48">
        <f t="shared" si="24"/>
      </c>
      <c r="CY15" s="48">
        <f t="shared" si="24"/>
      </c>
      <c r="CZ15" s="48">
        <f t="shared" si="25"/>
      </c>
      <c r="DA15" s="48">
        <f t="shared" si="25"/>
      </c>
      <c r="DB15" s="48">
        <f t="shared" si="25"/>
      </c>
      <c r="DC15" s="48">
        <f t="shared" si="25"/>
      </c>
      <c r="DD15" s="48">
        <f t="shared" si="25"/>
      </c>
      <c r="DE15" s="48">
        <f t="shared" si="25"/>
      </c>
      <c r="DF15" s="48">
        <f t="shared" si="25"/>
      </c>
      <c r="DG15" s="48">
        <f t="shared" si="25"/>
      </c>
      <c r="DH15" s="48">
        <f t="shared" si="25"/>
      </c>
      <c r="DI15" s="48">
        <f t="shared" si="25"/>
      </c>
      <c r="DJ15" s="48">
        <f t="shared" si="26"/>
      </c>
      <c r="DK15" s="48">
        <f t="shared" si="26"/>
      </c>
      <c r="DL15" s="48">
        <f t="shared" si="26"/>
      </c>
      <c r="DM15" s="48">
        <f t="shared" si="26"/>
      </c>
      <c r="DN15" s="48">
        <f t="shared" si="26"/>
      </c>
      <c r="DO15" s="48">
        <f t="shared" si="26"/>
      </c>
      <c r="DP15" s="48">
        <f t="shared" si="26"/>
      </c>
      <c r="DQ15" s="48">
        <f t="shared" si="26"/>
      </c>
      <c r="DR15" s="48">
        <f t="shared" si="26"/>
      </c>
      <c r="DS15" s="48">
        <f t="shared" si="26"/>
      </c>
      <c r="DT15" s="48">
        <f t="shared" si="27"/>
      </c>
      <c r="DU15" s="48">
        <f t="shared" si="27"/>
      </c>
      <c r="DV15" s="48">
        <f t="shared" si="27"/>
      </c>
      <c r="DW15" s="48">
        <f t="shared" si="27"/>
      </c>
      <c r="DX15" s="48">
        <f t="shared" si="27"/>
      </c>
      <c r="DY15" s="48">
        <f t="shared" si="27"/>
      </c>
      <c r="DZ15" s="48">
        <f t="shared" si="27"/>
      </c>
      <c r="EA15" s="48">
        <f t="shared" si="27"/>
      </c>
      <c r="EB15" s="48">
        <f t="shared" si="27"/>
      </c>
      <c r="EC15" s="48">
        <f t="shared" si="27"/>
      </c>
      <c r="ED15" s="48">
        <f t="shared" si="28"/>
      </c>
      <c r="EE15" s="48">
        <f t="shared" si="28"/>
      </c>
      <c r="EF15" s="48">
        <f t="shared" si="28"/>
      </c>
      <c r="EG15" s="48">
        <f t="shared" si="28"/>
      </c>
      <c r="EH15" s="48">
        <f t="shared" si="28"/>
      </c>
      <c r="EI15" s="48">
        <f t="shared" si="28"/>
      </c>
      <c r="EJ15" s="48">
        <f t="shared" si="28"/>
      </c>
      <c r="EK15" s="48">
        <f t="shared" si="28"/>
      </c>
      <c r="EL15" s="48">
        <f t="shared" si="28"/>
      </c>
      <c r="EM15" s="48">
        <f t="shared" si="28"/>
      </c>
      <c r="EN15" s="48">
        <f t="shared" si="29"/>
      </c>
      <c r="EO15" s="48">
        <f t="shared" si="29"/>
      </c>
      <c r="EP15" s="48">
        <f t="shared" si="29"/>
      </c>
      <c r="EQ15" s="48">
        <f t="shared" si="29"/>
      </c>
      <c r="ER15" s="48">
        <f t="shared" si="29"/>
      </c>
      <c r="ES15" s="48">
        <f t="shared" si="29"/>
      </c>
      <c r="ET15" s="48">
        <f t="shared" si="29"/>
      </c>
      <c r="EU15" s="48">
        <f t="shared" si="29"/>
      </c>
      <c r="EV15" s="48">
        <f t="shared" si="29"/>
      </c>
      <c r="EW15" s="48">
        <f t="shared" si="29"/>
      </c>
      <c r="EX15" s="48">
        <f t="shared" si="30"/>
      </c>
      <c r="EY15" s="48">
        <f t="shared" si="30"/>
      </c>
      <c r="EZ15" s="48">
        <f t="shared" si="30"/>
      </c>
      <c r="FA15" s="48">
        <f t="shared" si="30"/>
      </c>
      <c r="FB15" s="48">
        <f t="shared" si="30"/>
      </c>
      <c r="FC15" s="48">
        <f t="shared" si="30"/>
      </c>
      <c r="FD15" s="48">
        <f t="shared" si="30"/>
      </c>
      <c r="FE15" s="48">
        <f t="shared" si="30"/>
      </c>
      <c r="FF15" s="48">
        <f t="shared" si="30"/>
      </c>
      <c r="FG15" s="48">
        <f t="shared" si="30"/>
      </c>
      <c r="FH15" s="48">
        <f t="shared" si="31"/>
      </c>
      <c r="FI15" s="48">
        <f t="shared" si="31"/>
      </c>
      <c r="FJ15" s="48">
        <f t="shared" si="31"/>
      </c>
      <c r="FK15" s="48">
        <f t="shared" si="31"/>
      </c>
      <c r="FL15" s="48">
        <f t="shared" si="31"/>
      </c>
      <c r="FM15" s="48">
        <f t="shared" si="31"/>
      </c>
      <c r="FN15" s="48">
        <f t="shared" si="31"/>
      </c>
      <c r="FO15" s="48">
        <f t="shared" si="31"/>
      </c>
      <c r="FP15" s="48">
        <f t="shared" si="31"/>
      </c>
      <c r="FQ15" s="48">
        <f t="shared" si="31"/>
      </c>
      <c r="FR15" s="48">
        <f t="shared" si="32"/>
      </c>
      <c r="FS15" s="48">
        <f t="shared" si="32"/>
      </c>
      <c r="FT15" s="48">
        <f t="shared" si="32"/>
      </c>
      <c r="FU15" s="48">
        <f t="shared" si="32"/>
      </c>
      <c r="FV15" s="48">
        <f t="shared" si="32"/>
      </c>
      <c r="FW15" s="48">
        <f t="shared" si="32"/>
      </c>
      <c r="FX15" s="48">
        <f t="shared" si="32"/>
      </c>
      <c r="FY15" s="48">
        <f t="shared" si="32"/>
      </c>
      <c r="FZ15" s="48">
        <f t="shared" si="32"/>
      </c>
      <c r="GA15" s="48">
        <f t="shared" si="32"/>
      </c>
      <c r="GB15" s="48">
        <f t="shared" si="33"/>
      </c>
      <c r="GC15" s="48">
        <f t="shared" si="33"/>
      </c>
      <c r="GD15" s="48">
        <f t="shared" si="33"/>
      </c>
      <c r="GE15" s="48">
        <f t="shared" si="33"/>
      </c>
      <c r="GF15" s="48">
        <f t="shared" si="33"/>
      </c>
      <c r="GG15" s="48">
        <f t="shared" si="33"/>
      </c>
      <c r="GH15" s="48">
        <f t="shared" si="33"/>
      </c>
      <c r="GI15" s="48">
        <f t="shared" si="33"/>
      </c>
      <c r="GJ15" s="48">
        <f t="shared" si="33"/>
      </c>
      <c r="GK15" s="48">
        <f t="shared" si="33"/>
      </c>
      <c r="GL15" s="48">
        <f t="shared" si="34"/>
      </c>
      <c r="GM15" s="48">
        <f t="shared" si="34"/>
      </c>
      <c r="GN15" s="48">
        <f t="shared" si="34"/>
      </c>
      <c r="GO15" s="48">
        <f t="shared" si="34"/>
      </c>
      <c r="GP15" s="48">
        <f t="shared" si="34"/>
      </c>
      <c r="GQ15" s="48">
        <f t="shared" si="34"/>
      </c>
      <c r="GR15" s="48">
        <f t="shared" si="34"/>
      </c>
      <c r="GS15" s="48">
        <f t="shared" si="34"/>
      </c>
      <c r="GT15" s="48">
        <f t="shared" si="34"/>
      </c>
      <c r="GU15" s="48">
        <f t="shared" si="34"/>
      </c>
      <c r="GV15" s="48">
        <f t="shared" si="35"/>
      </c>
      <c r="GW15" s="48">
        <f t="shared" si="35"/>
      </c>
      <c r="GX15" s="48">
        <f t="shared" si="35"/>
      </c>
      <c r="GY15" s="48">
        <f t="shared" si="35"/>
      </c>
      <c r="GZ15" s="48">
        <f t="shared" si="35"/>
      </c>
      <c r="HA15" s="48">
        <f t="shared" si="35"/>
      </c>
      <c r="HB15" s="48">
        <f t="shared" si="35"/>
      </c>
      <c r="HC15" s="48">
        <f t="shared" si="35"/>
      </c>
      <c r="HD15" s="48">
        <f t="shared" si="35"/>
      </c>
      <c r="HE15" s="48">
        <f t="shared" si="35"/>
      </c>
      <c r="HF15" s="48">
        <f t="shared" si="36"/>
      </c>
      <c r="HG15" s="48">
        <f t="shared" si="36"/>
      </c>
      <c r="HH15" s="48">
        <f t="shared" si="36"/>
      </c>
      <c r="HI15" s="48">
        <f t="shared" si="36"/>
      </c>
      <c r="HJ15" s="48">
        <f t="shared" si="36"/>
      </c>
      <c r="HK15" s="48">
        <f t="shared" si="36"/>
      </c>
      <c r="HL15" s="48">
        <f t="shared" si="36"/>
      </c>
      <c r="HM15" s="48">
        <f t="shared" si="36"/>
      </c>
      <c r="HN15" s="48">
        <f t="shared" si="36"/>
      </c>
      <c r="HO15" s="48">
        <f t="shared" si="36"/>
      </c>
      <c r="HP15" s="48">
        <f t="shared" si="37"/>
      </c>
      <c r="HQ15" s="48">
        <f t="shared" si="37"/>
      </c>
      <c r="HR15" s="48">
        <f t="shared" si="37"/>
      </c>
      <c r="HS15" s="48">
        <f t="shared" si="37"/>
      </c>
      <c r="HT15" s="48">
        <f t="shared" si="37"/>
      </c>
      <c r="HU15" s="48">
        <f t="shared" si="37"/>
      </c>
      <c r="HV15" s="48">
        <f t="shared" si="37"/>
      </c>
      <c r="HW15" s="48">
        <f t="shared" si="37"/>
      </c>
      <c r="HX15" s="48">
        <f t="shared" si="37"/>
      </c>
      <c r="HY15" s="48">
        <f t="shared" si="37"/>
      </c>
      <c r="HZ15" s="48">
        <f t="shared" si="38"/>
      </c>
      <c r="IA15" s="48">
        <f t="shared" si="38"/>
      </c>
      <c r="IB15" s="48">
        <f t="shared" si="38"/>
      </c>
      <c r="IC15" s="48">
        <f t="shared" si="38"/>
      </c>
      <c r="ID15" s="48">
        <f t="shared" si="38"/>
      </c>
      <c r="IE15" s="48">
        <f t="shared" si="38"/>
      </c>
      <c r="IF15" s="48">
        <f t="shared" si="38"/>
      </c>
      <c r="IG15" s="48">
        <f t="shared" si="38"/>
      </c>
      <c r="IH15" s="48">
        <f t="shared" si="38"/>
      </c>
      <c r="II15" s="48">
        <f t="shared" si="38"/>
      </c>
      <c r="IJ15" s="48">
        <f t="shared" si="38"/>
      </c>
      <c r="IK15"/>
      <c r="IL15"/>
      <c r="IM15"/>
      <c r="IN15"/>
      <c r="IO15"/>
      <c r="IP15"/>
      <c r="IQ15"/>
    </row>
    <row r="16" spans="1:251" s="7" customFormat="1" ht="24.75" customHeight="1">
      <c r="A16" s="41">
        <f>IF(P3=DATE(2014,6,17),43,IF(P3=DATE(2014,6,24),23,IF(P3=DATE(2014,7,1),55,IF(P3=DATE(2014,7,8),61,""))))</f>
        <v>61</v>
      </c>
      <c r="B16" s="45" t="str">
        <f>IF(A16="","",CONCATENATE(VLOOKUP(A16,$E$6:$J$69,5),"   ",VLOOKUP(A16,$E$6:$J$69,2),"   ",VLOOKUP(A16,$E$6:$J$69,6)))</f>
        <v>Brazil : Germany   Semi Finals   Belo Horizonte</v>
      </c>
      <c r="C16" s="45" t="str">
        <f>IF(D16="","",CONCATENATE(VLOOKUP(D16,$E$6:$J$69,5),"   ",VLOOKUP(D16,$E$6:$J$69,2),"   ",VLOOKUP(D16,$E$6:$J$69,6)))</f>
        <v>Netherlands : Brazil   3rd Place   Brasilia</v>
      </c>
      <c r="D16" s="5">
        <f>IF(T3=DATE(2014,6,14),13,IF(T3=DATE(2014,6,21),33,IF(T3=DATE(2014,6,28),49,IF(T3=DATE(2014,7,5),59,IF(T3=DATE(2014,7,12),63,"")))))</f>
        <v>63</v>
      </c>
      <c r="E16" s="23">
        <f t="shared" si="39"/>
        <v>11</v>
      </c>
      <c r="F16" s="23" t="s">
        <v>27</v>
      </c>
      <c r="G16" s="47">
        <v>41813</v>
      </c>
      <c r="H16" s="25">
        <v>0.5416666666666666</v>
      </c>
      <c r="I16" s="26" t="s">
        <v>477</v>
      </c>
      <c r="J16" s="147" t="s">
        <v>405</v>
      </c>
      <c r="K16" s="27">
        <v>41813</v>
      </c>
      <c r="L16" s="27"/>
      <c r="M16" s="21">
        <f aca="true" t="shared" si="40" ref="M16:M47">L16-K16</f>
        <v>-41813</v>
      </c>
      <c r="N16" s="22">
        <f aca="true" t="shared" si="41" ref="N16:W25">IF(N$4=$K16,1,"")</f>
      </c>
      <c r="O16" s="22">
        <f t="shared" si="41"/>
      </c>
      <c r="P16" s="22">
        <f t="shared" si="41"/>
      </c>
      <c r="Q16" s="22">
        <f t="shared" si="41"/>
      </c>
      <c r="R16" s="22">
        <f t="shared" si="41"/>
      </c>
      <c r="S16" s="22">
        <f t="shared" si="41"/>
      </c>
      <c r="T16" s="22">
        <f t="shared" si="41"/>
      </c>
      <c r="U16" s="22">
        <f t="shared" si="41"/>
      </c>
      <c r="V16" s="22">
        <f t="shared" si="41"/>
      </c>
      <c r="W16" s="22">
        <f t="shared" si="41"/>
      </c>
      <c r="X16" s="22">
        <f aca="true" t="shared" si="42" ref="X16:AG25">IF(X$4=$K16,1,"")</f>
      </c>
      <c r="Y16" s="22">
        <f t="shared" si="42"/>
      </c>
      <c r="Z16" s="22">
        <f t="shared" si="42"/>
      </c>
      <c r="AA16" s="22">
        <f t="shared" si="42"/>
      </c>
      <c r="AB16" s="22">
        <f t="shared" si="42"/>
      </c>
      <c r="AC16" s="22">
        <f t="shared" si="42"/>
      </c>
      <c r="AD16" s="22">
        <f t="shared" si="42"/>
      </c>
      <c r="AE16" s="22">
        <f t="shared" si="42"/>
      </c>
      <c r="AF16" s="22">
        <f t="shared" si="42"/>
      </c>
      <c r="AG16" s="22">
        <f t="shared" si="42"/>
      </c>
      <c r="AH16" s="22">
        <f aca="true" t="shared" si="43" ref="AH16:AQ25">IF(AH$4=$K16,1,"")</f>
      </c>
      <c r="AI16" s="22">
        <f t="shared" si="43"/>
      </c>
      <c r="AJ16" s="22">
        <f t="shared" si="43"/>
      </c>
      <c r="AK16" s="22">
        <f t="shared" si="43"/>
      </c>
      <c r="AL16" s="22">
        <f t="shared" si="43"/>
      </c>
      <c r="AM16" s="22">
        <f t="shared" si="43"/>
      </c>
      <c r="AN16" s="22">
        <f t="shared" si="43"/>
      </c>
      <c r="AO16" s="22">
        <f t="shared" si="43"/>
      </c>
      <c r="AP16" s="22">
        <f t="shared" si="43"/>
      </c>
      <c r="AQ16" s="22">
        <f t="shared" si="43"/>
      </c>
      <c r="AR16" s="22">
        <f aca="true" t="shared" si="44" ref="AR16:BA25">IF(AR$4=$K16,1,"")</f>
      </c>
      <c r="AS16" s="22">
        <f t="shared" si="44"/>
      </c>
      <c r="AT16" s="22">
        <f t="shared" si="44"/>
      </c>
      <c r="AU16" s="22">
        <f t="shared" si="44"/>
      </c>
      <c r="AV16" s="22">
        <f t="shared" si="44"/>
      </c>
      <c r="AW16" s="22">
        <f t="shared" si="44"/>
      </c>
      <c r="AX16" s="22">
        <f t="shared" si="44"/>
      </c>
      <c r="AY16" s="22">
        <f t="shared" si="44"/>
      </c>
      <c r="AZ16" s="22">
        <f t="shared" si="44"/>
      </c>
      <c r="BA16" s="22">
        <f t="shared" si="44"/>
      </c>
      <c r="BB16" s="22">
        <f aca="true" t="shared" si="45" ref="BB16:BK25">IF(BB$4=$K16,1,"")</f>
      </c>
      <c r="BC16" s="22">
        <f t="shared" si="45"/>
      </c>
      <c r="BD16" s="22">
        <f t="shared" si="45"/>
      </c>
      <c r="BE16" s="22">
        <f t="shared" si="45"/>
      </c>
      <c r="BF16" s="22">
        <f t="shared" si="45"/>
      </c>
      <c r="BG16" s="22">
        <f t="shared" si="45"/>
      </c>
      <c r="BH16" s="22">
        <f t="shared" si="45"/>
      </c>
      <c r="BI16" s="22">
        <f t="shared" si="45"/>
      </c>
      <c r="BJ16" s="22">
        <f t="shared" si="45"/>
      </c>
      <c r="BK16" s="48">
        <f t="shared" si="45"/>
      </c>
      <c r="BL16" s="48">
        <f aca="true" t="shared" si="46" ref="BL16:BU25">IF(BL$4=$K16,1,"")</f>
      </c>
      <c r="BM16" s="48">
        <f t="shared" si="46"/>
      </c>
      <c r="BN16" s="48">
        <f t="shared" si="46"/>
      </c>
      <c r="BO16" s="48">
        <f t="shared" si="46"/>
      </c>
      <c r="BP16" s="48">
        <f t="shared" si="46"/>
      </c>
      <c r="BQ16" s="48">
        <f t="shared" si="46"/>
      </c>
      <c r="BR16" s="48">
        <f t="shared" si="46"/>
      </c>
      <c r="BS16" s="48">
        <f t="shared" si="46"/>
      </c>
      <c r="BT16" s="48">
        <f t="shared" si="46"/>
      </c>
      <c r="BU16" s="48">
        <f t="shared" si="46"/>
      </c>
      <c r="BV16" s="48">
        <f aca="true" t="shared" si="47" ref="BV16:CE25">IF(BV$4=$K16,1,"")</f>
      </c>
      <c r="BW16" s="48">
        <f t="shared" si="47"/>
      </c>
      <c r="BX16" s="48">
        <f t="shared" si="47"/>
      </c>
      <c r="BY16" s="48">
        <f t="shared" si="47"/>
      </c>
      <c r="BZ16" s="48">
        <f t="shared" si="47"/>
      </c>
      <c r="CA16" s="48">
        <f t="shared" si="47"/>
      </c>
      <c r="CB16" s="48">
        <f t="shared" si="47"/>
      </c>
      <c r="CC16" s="48">
        <f t="shared" si="47"/>
      </c>
      <c r="CD16" s="48">
        <f t="shared" si="47"/>
      </c>
      <c r="CE16" s="48">
        <f t="shared" si="47"/>
      </c>
      <c r="CF16" s="48">
        <f aca="true" t="shared" si="48" ref="CF16:CO25">IF(CF$4=$K16,1,"")</f>
      </c>
      <c r="CG16" s="48">
        <f t="shared" si="48"/>
      </c>
      <c r="CH16" s="48">
        <f t="shared" si="48"/>
      </c>
      <c r="CI16" s="48">
        <f t="shared" si="48"/>
      </c>
      <c r="CJ16" s="48">
        <f t="shared" si="48"/>
      </c>
      <c r="CK16" s="48">
        <f t="shared" si="48"/>
      </c>
      <c r="CL16" s="48">
        <f t="shared" si="48"/>
      </c>
      <c r="CM16" s="48">
        <f t="shared" si="48"/>
      </c>
      <c r="CN16" s="48">
        <f t="shared" si="48"/>
      </c>
      <c r="CO16" s="48">
        <f t="shared" si="48"/>
      </c>
      <c r="CP16" s="48">
        <f aca="true" t="shared" si="49" ref="CP16:CY25">IF(CP$4=$K16,1,"")</f>
      </c>
      <c r="CQ16" s="48">
        <f t="shared" si="49"/>
      </c>
      <c r="CR16" s="48">
        <f t="shared" si="49"/>
      </c>
      <c r="CS16" s="48">
        <f t="shared" si="49"/>
      </c>
      <c r="CT16" s="48">
        <f t="shared" si="49"/>
      </c>
      <c r="CU16" s="48">
        <f t="shared" si="49"/>
      </c>
      <c r="CV16" s="48">
        <f t="shared" si="49"/>
      </c>
      <c r="CW16" s="48">
        <f t="shared" si="49"/>
      </c>
      <c r="CX16" s="48">
        <f t="shared" si="49"/>
      </c>
      <c r="CY16" s="48">
        <f t="shared" si="49"/>
      </c>
      <c r="CZ16" s="48">
        <f aca="true" t="shared" si="50" ref="CZ16:DI25">IF(CZ$4=$K16,1,"")</f>
      </c>
      <c r="DA16" s="48">
        <f t="shared" si="50"/>
      </c>
      <c r="DB16" s="48">
        <f t="shared" si="50"/>
      </c>
      <c r="DC16" s="48">
        <f t="shared" si="50"/>
      </c>
      <c r="DD16" s="48">
        <f t="shared" si="50"/>
      </c>
      <c r="DE16" s="48">
        <f t="shared" si="50"/>
      </c>
      <c r="DF16" s="48">
        <f t="shared" si="50"/>
      </c>
      <c r="DG16" s="48">
        <f t="shared" si="50"/>
      </c>
      <c r="DH16" s="48">
        <f t="shared" si="50"/>
      </c>
      <c r="DI16" s="48">
        <f t="shared" si="50"/>
      </c>
      <c r="DJ16" s="48">
        <f aca="true" t="shared" si="51" ref="DJ16:DS25">IF(DJ$4=$K16,1,"")</f>
      </c>
      <c r="DK16" s="48">
        <f t="shared" si="51"/>
      </c>
      <c r="DL16" s="48">
        <f t="shared" si="51"/>
      </c>
      <c r="DM16" s="48">
        <f t="shared" si="51"/>
      </c>
      <c r="DN16" s="48">
        <f t="shared" si="51"/>
      </c>
      <c r="DO16" s="48">
        <f t="shared" si="51"/>
      </c>
      <c r="DP16" s="48">
        <f t="shared" si="51"/>
      </c>
      <c r="DQ16" s="48">
        <f t="shared" si="51"/>
      </c>
      <c r="DR16" s="48">
        <f t="shared" si="51"/>
      </c>
      <c r="DS16" s="48">
        <f t="shared" si="51"/>
      </c>
      <c r="DT16" s="48">
        <f aca="true" t="shared" si="52" ref="DT16:EC25">IF(DT$4=$K16,1,"")</f>
      </c>
      <c r="DU16" s="48">
        <f t="shared" si="52"/>
      </c>
      <c r="DV16" s="48">
        <f t="shared" si="52"/>
      </c>
      <c r="DW16" s="48">
        <f t="shared" si="52"/>
      </c>
      <c r="DX16" s="48">
        <f t="shared" si="52"/>
      </c>
      <c r="DY16" s="48">
        <f t="shared" si="52"/>
      </c>
      <c r="DZ16" s="48">
        <f t="shared" si="52"/>
      </c>
      <c r="EA16" s="48">
        <f t="shared" si="52"/>
      </c>
      <c r="EB16" s="48">
        <f t="shared" si="52"/>
      </c>
      <c r="EC16" s="48">
        <f t="shared" si="52"/>
      </c>
      <c r="ED16" s="48">
        <f aca="true" t="shared" si="53" ref="ED16:EM25">IF(ED$4=$K16,1,"")</f>
      </c>
      <c r="EE16" s="48">
        <f t="shared" si="53"/>
      </c>
      <c r="EF16" s="48">
        <f t="shared" si="53"/>
      </c>
      <c r="EG16" s="48">
        <f t="shared" si="53"/>
      </c>
      <c r="EH16" s="48">
        <f t="shared" si="53"/>
      </c>
      <c r="EI16" s="48">
        <f t="shared" si="53"/>
      </c>
      <c r="EJ16" s="48">
        <f t="shared" si="53"/>
      </c>
      <c r="EK16" s="48">
        <f t="shared" si="53"/>
      </c>
      <c r="EL16" s="48">
        <f t="shared" si="53"/>
      </c>
      <c r="EM16" s="48">
        <f t="shared" si="53"/>
      </c>
      <c r="EN16" s="48">
        <f aca="true" t="shared" si="54" ref="EN16:EW25">IF(EN$4=$K16,1,"")</f>
      </c>
      <c r="EO16" s="48">
        <f t="shared" si="54"/>
      </c>
      <c r="EP16" s="48">
        <f t="shared" si="54"/>
      </c>
      <c r="EQ16" s="48">
        <f t="shared" si="54"/>
      </c>
      <c r="ER16" s="48">
        <f t="shared" si="54"/>
      </c>
      <c r="ES16" s="48">
        <f t="shared" si="54"/>
      </c>
      <c r="ET16" s="48">
        <f t="shared" si="54"/>
      </c>
      <c r="EU16" s="48">
        <f t="shared" si="54"/>
      </c>
      <c r="EV16" s="48">
        <f t="shared" si="54"/>
      </c>
      <c r="EW16" s="48">
        <f t="shared" si="54"/>
      </c>
      <c r="EX16" s="48">
        <f aca="true" t="shared" si="55" ref="EX16:FG25">IF(EX$4=$K16,1,"")</f>
      </c>
      <c r="EY16" s="48">
        <f t="shared" si="55"/>
      </c>
      <c r="EZ16" s="48">
        <f t="shared" si="55"/>
      </c>
      <c r="FA16" s="48">
        <f t="shared" si="55"/>
      </c>
      <c r="FB16" s="48">
        <f t="shared" si="55"/>
      </c>
      <c r="FC16" s="48">
        <f t="shared" si="55"/>
      </c>
      <c r="FD16" s="48">
        <f t="shared" si="55"/>
      </c>
      <c r="FE16" s="48">
        <f t="shared" si="55"/>
      </c>
      <c r="FF16" s="48">
        <f t="shared" si="55"/>
      </c>
      <c r="FG16" s="48">
        <f t="shared" si="55"/>
      </c>
      <c r="FH16" s="48">
        <f aca="true" t="shared" si="56" ref="FH16:FQ25">IF(FH$4=$K16,1,"")</f>
      </c>
      <c r="FI16" s="48">
        <f t="shared" si="56"/>
      </c>
      <c r="FJ16" s="48">
        <f t="shared" si="56"/>
      </c>
      <c r="FK16" s="48">
        <f t="shared" si="56"/>
      </c>
      <c r="FL16" s="48">
        <f t="shared" si="56"/>
      </c>
      <c r="FM16" s="48">
        <f t="shared" si="56"/>
      </c>
      <c r="FN16" s="48">
        <f t="shared" si="56"/>
      </c>
      <c r="FO16" s="48">
        <f t="shared" si="56"/>
      </c>
      <c r="FP16" s="48">
        <f t="shared" si="56"/>
      </c>
      <c r="FQ16" s="48">
        <f t="shared" si="56"/>
      </c>
      <c r="FR16" s="48">
        <f aca="true" t="shared" si="57" ref="FR16:GA25">IF(FR$4=$K16,1,"")</f>
      </c>
      <c r="FS16" s="48">
        <f t="shared" si="57"/>
      </c>
      <c r="FT16" s="48">
        <f t="shared" si="57"/>
      </c>
      <c r="FU16" s="48">
        <f t="shared" si="57"/>
      </c>
      <c r="FV16" s="48">
        <f t="shared" si="57"/>
      </c>
      <c r="FW16" s="48">
        <f t="shared" si="57"/>
      </c>
      <c r="FX16" s="48">
        <f t="shared" si="57"/>
      </c>
      <c r="FY16" s="48">
        <f t="shared" si="57"/>
      </c>
      <c r="FZ16" s="48">
        <f t="shared" si="57"/>
      </c>
      <c r="GA16" s="48">
        <f t="shared" si="57"/>
      </c>
      <c r="GB16" s="48">
        <f aca="true" t="shared" si="58" ref="GB16:GK25">IF(GB$4=$K16,1,"")</f>
      </c>
      <c r="GC16" s="48">
        <f t="shared" si="58"/>
      </c>
      <c r="GD16" s="48">
        <f t="shared" si="58"/>
      </c>
      <c r="GE16" s="48">
        <f t="shared" si="58"/>
      </c>
      <c r="GF16" s="48">
        <f t="shared" si="58"/>
      </c>
      <c r="GG16" s="48">
        <f t="shared" si="58"/>
      </c>
      <c r="GH16" s="48">
        <f t="shared" si="58"/>
      </c>
      <c r="GI16" s="48">
        <f t="shared" si="58"/>
      </c>
      <c r="GJ16" s="48">
        <f t="shared" si="58"/>
      </c>
      <c r="GK16" s="48">
        <f t="shared" si="58"/>
      </c>
      <c r="GL16" s="48">
        <f aca="true" t="shared" si="59" ref="GL16:GU25">IF(GL$4=$K16,1,"")</f>
      </c>
      <c r="GM16" s="48">
        <f t="shared" si="59"/>
      </c>
      <c r="GN16" s="48">
        <f t="shared" si="59"/>
      </c>
      <c r="GO16" s="48">
        <f t="shared" si="59"/>
      </c>
      <c r="GP16" s="48">
        <f t="shared" si="59"/>
      </c>
      <c r="GQ16" s="48">
        <f t="shared" si="59"/>
      </c>
      <c r="GR16" s="48">
        <f t="shared" si="59"/>
      </c>
      <c r="GS16" s="48">
        <f t="shared" si="59"/>
      </c>
      <c r="GT16" s="48">
        <f t="shared" si="59"/>
      </c>
      <c r="GU16" s="48">
        <f t="shared" si="59"/>
      </c>
      <c r="GV16" s="48">
        <f aca="true" t="shared" si="60" ref="GV16:HE25">IF(GV$4=$K16,1,"")</f>
      </c>
      <c r="GW16" s="48">
        <f t="shared" si="60"/>
      </c>
      <c r="GX16" s="48">
        <f t="shared" si="60"/>
      </c>
      <c r="GY16" s="48">
        <f t="shared" si="60"/>
      </c>
      <c r="GZ16" s="48">
        <f t="shared" si="60"/>
      </c>
      <c r="HA16" s="48">
        <f t="shared" si="60"/>
      </c>
      <c r="HB16" s="48">
        <f t="shared" si="60"/>
      </c>
      <c r="HC16" s="48">
        <f t="shared" si="60"/>
      </c>
      <c r="HD16" s="48">
        <f t="shared" si="60"/>
      </c>
      <c r="HE16" s="48">
        <f t="shared" si="60"/>
      </c>
      <c r="HF16" s="48">
        <f aca="true" t="shared" si="61" ref="HF16:HO25">IF(HF$4=$K16,1,"")</f>
      </c>
      <c r="HG16" s="48">
        <f t="shared" si="61"/>
      </c>
      <c r="HH16" s="48">
        <f t="shared" si="61"/>
      </c>
      <c r="HI16" s="48">
        <f t="shared" si="61"/>
      </c>
      <c r="HJ16" s="48">
        <f t="shared" si="61"/>
      </c>
      <c r="HK16" s="48">
        <f t="shared" si="61"/>
      </c>
      <c r="HL16" s="48">
        <f t="shared" si="61"/>
      </c>
      <c r="HM16" s="48">
        <f t="shared" si="61"/>
      </c>
      <c r="HN16" s="48">
        <f t="shared" si="61"/>
      </c>
      <c r="HO16" s="48">
        <f t="shared" si="61"/>
      </c>
      <c r="HP16" s="48">
        <f aca="true" t="shared" si="62" ref="HP16:HY25">IF(HP$4=$K16,1,"")</f>
      </c>
      <c r="HQ16" s="48">
        <f t="shared" si="62"/>
      </c>
      <c r="HR16" s="48">
        <f t="shared" si="62"/>
      </c>
      <c r="HS16" s="48">
        <f t="shared" si="62"/>
      </c>
      <c r="HT16" s="48">
        <f t="shared" si="62"/>
      </c>
      <c r="HU16" s="48">
        <f t="shared" si="62"/>
      </c>
      <c r="HV16" s="48">
        <f t="shared" si="62"/>
      </c>
      <c r="HW16" s="48">
        <f t="shared" si="62"/>
      </c>
      <c r="HX16" s="48">
        <f t="shared" si="62"/>
      </c>
      <c r="HY16" s="48">
        <f t="shared" si="62"/>
      </c>
      <c r="HZ16" s="48">
        <f aca="true" t="shared" si="63" ref="HZ16:IJ25">IF(HZ$4=$K16,1,"")</f>
      </c>
      <c r="IA16" s="48">
        <f t="shared" si="63"/>
      </c>
      <c r="IB16" s="48">
        <f t="shared" si="63"/>
      </c>
      <c r="IC16" s="48">
        <f t="shared" si="63"/>
      </c>
      <c r="ID16" s="48">
        <f t="shared" si="63"/>
      </c>
      <c r="IE16" s="48">
        <f t="shared" si="63"/>
      </c>
      <c r="IF16" s="48">
        <f t="shared" si="63"/>
      </c>
      <c r="IG16" s="48">
        <f t="shared" si="63"/>
      </c>
      <c r="IH16" s="48">
        <f t="shared" si="63"/>
      </c>
      <c r="II16" s="48">
        <f t="shared" si="63"/>
      </c>
      <c r="IJ16" s="48">
        <f t="shared" si="63"/>
      </c>
      <c r="IK16"/>
      <c r="IL16"/>
      <c r="IM16"/>
      <c r="IN16"/>
      <c r="IO16"/>
      <c r="IP16"/>
      <c r="IQ16"/>
    </row>
    <row r="17" spans="1:251" s="7" customFormat="1" ht="24.75" customHeight="1" thickBot="1">
      <c r="A17" s="41">
        <f>IF(P3=DATE(2014,6,17),3,IF(P3=DATE(2014,6,24),24,IF(P3=DATE(2014,7,1),56,"")))</f>
      </c>
      <c r="B17" s="45">
        <f>IF(A17="","",CONCATENATE(VLOOKUP(A17,$E$6:$J$69,5),"   ",VLOOKUP(A17,$E$6:$J$69,2),"   ",VLOOKUP(A17,$E$6:$J$69,6)))</f>
      </c>
      <c r="C17" s="45">
        <f>IF(D17="","",CONCATENATE(VLOOKUP(D17,$E$6:$J$69,5),"   ",VLOOKUP(D17,$E$6:$J$69,2),"   ",VLOOKUP(D17,$E$6:$J$69,6)))</f>
      </c>
      <c r="D17" s="5">
        <f>IF(T3=DATE(2014,6,14),19,IF(T3=DATE(2014,6,21),39,IF(T3=DATE(2014,6,28),50,IF(T3=DATE(2014,7,5),60,""))))</f>
      </c>
      <c r="E17" s="23">
        <f t="shared" si="39"/>
        <v>12</v>
      </c>
      <c r="F17" s="23" t="s">
        <v>27</v>
      </c>
      <c r="G17" s="52">
        <v>41813</v>
      </c>
      <c r="H17" s="53">
        <v>0.5416666666666666</v>
      </c>
      <c r="I17" s="54" t="s">
        <v>479</v>
      </c>
      <c r="J17" s="215" t="s">
        <v>489</v>
      </c>
      <c r="K17" s="55">
        <v>41813</v>
      </c>
      <c r="L17" s="27"/>
      <c r="M17" s="21">
        <f t="shared" si="40"/>
        <v>-41813</v>
      </c>
      <c r="N17" s="22">
        <f t="shared" si="41"/>
      </c>
      <c r="O17" s="22">
        <f t="shared" si="41"/>
      </c>
      <c r="P17" s="22">
        <f t="shared" si="41"/>
      </c>
      <c r="Q17" s="22">
        <f t="shared" si="41"/>
      </c>
      <c r="R17" s="22">
        <f t="shared" si="41"/>
      </c>
      <c r="S17" s="22">
        <f t="shared" si="41"/>
      </c>
      <c r="T17" s="22">
        <f t="shared" si="41"/>
      </c>
      <c r="U17" s="22">
        <f t="shared" si="41"/>
      </c>
      <c r="V17" s="22">
        <f t="shared" si="41"/>
      </c>
      <c r="W17" s="22">
        <f t="shared" si="41"/>
      </c>
      <c r="X17" s="22">
        <f t="shared" si="42"/>
      </c>
      <c r="Y17" s="22">
        <f t="shared" si="42"/>
      </c>
      <c r="Z17" s="22">
        <f t="shared" si="42"/>
      </c>
      <c r="AA17" s="22">
        <f t="shared" si="42"/>
      </c>
      <c r="AB17" s="22">
        <f t="shared" si="42"/>
      </c>
      <c r="AC17" s="22">
        <f t="shared" si="42"/>
      </c>
      <c r="AD17" s="22">
        <f t="shared" si="42"/>
      </c>
      <c r="AE17" s="22">
        <f t="shared" si="42"/>
      </c>
      <c r="AF17" s="22">
        <f t="shared" si="42"/>
      </c>
      <c r="AG17" s="22">
        <f t="shared" si="42"/>
      </c>
      <c r="AH17" s="22">
        <f t="shared" si="43"/>
      </c>
      <c r="AI17" s="22">
        <f t="shared" si="43"/>
      </c>
      <c r="AJ17" s="22">
        <f t="shared" si="43"/>
      </c>
      <c r="AK17" s="22">
        <f t="shared" si="43"/>
      </c>
      <c r="AL17" s="22">
        <f t="shared" si="43"/>
      </c>
      <c r="AM17" s="22">
        <f t="shared" si="43"/>
      </c>
      <c r="AN17" s="22">
        <f t="shared" si="43"/>
      </c>
      <c r="AO17" s="22">
        <f t="shared" si="43"/>
      </c>
      <c r="AP17" s="22">
        <f t="shared" si="43"/>
      </c>
      <c r="AQ17" s="22">
        <f t="shared" si="43"/>
      </c>
      <c r="AR17" s="22">
        <f t="shared" si="44"/>
      </c>
      <c r="AS17" s="22">
        <f t="shared" si="44"/>
      </c>
      <c r="AT17" s="22">
        <f t="shared" si="44"/>
      </c>
      <c r="AU17" s="22">
        <f t="shared" si="44"/>
      </c>
      <c r="AV17" s="22">
        <f t="shared" si="44"/>
      </c>
      <c r="AW17" s="22">
        <f t="shared" si="44"/>
      </c>
      <c r="AX17" s="22">
        <f t="shared" si="44"/>
      </c>
      <c r="AY17" s="22">
        <f t="shared" si="44"/>
      </c>
      <c r="AZ17" s="22">
        <f t="shared" si="44"/>
      </c>
      <c r="BA17" s="22">
        <f t="shared" si="44"/>
      </c>
      <c r="BB17" s="22">
        <f t="shared" si="45"/>
      </c>
      <c r="BC17" s="22">
        <f t="shared" si="45"/>
      </c>
      <c r="BD17" s="22">
        <f t="shared" si="45"/>
      </c>
      <c r="BE17" s="22">
        <f t="shared" si="45"/>
      </c>
      <c r="BF17" s="22">
        <f t="shared" si="45"/>
      </c>
      <c r="BG17" s="22">
        <f t="shared" si="45"/>
      </c>
      <c r="BH17" s="22">
        <f t="shared" si="45"/>
      </c>
      <c r="BI17" s="22">
        <f t="shared" si="45"/>
      </c>
      <c r="BJ17" s="22">
        <f t="shared" si="45"/>
      </c>
      <c r="BK17" s="48">
        <f t="shared" si="45"/>
      </c>
      <c r="BL17" s="48">
        <f t="shared" si="46"/>
      </c>
      <c r="BM17" s="48">
        <f t="shared" si="46"/>
      </c>
      <c r="BN17" s="48">
        <f t="shared" si="46"/>
      </c>
      <c r="BO17" s="48">
        <f t="shared" si="46"/>
      </c>
      <c r="BP17" s="48">
        <f t="shared" si="46"/>
      </c>
      <c r="BQ17" s="48">
        <f t="shared" si="46"/>
      </c>
      <c r="BR17" s="48">
        <f t="shared" si="46"/>
      </c>
      <c r="BS17" s="48">
        <f t="shared" si="46"/>
      </c>
      <c r="BT17" s="48">
        <f t="shared" si="46"/>
      </c>
      <c r="BU17" s="48">
        <f t="shared" si="46"/>
      </c>
      <c r="BV17" s="48">
        <f t="shared" si="47"/>
      </c>
      <c r="BW17" s="48">
        <f t="shared" si="47"/>
      </c>
      <c r="BX17" s="48">
        <f t="shared" si="47"/>
      </c>
      <c r="BY17" s="48">
        <f t="shared" si="47"/>
      </c>
      <c r="BZ17" s="48">
        <f t="shared" si="47"/>
      </c>
      <c r="CA17" s="48">
        <f t="shared" si="47"/>
      </c>
      <c r="CB17" s="48">
        <f t="shared" si="47"/>
      </c>
      <c r="CC17" s="48">
        <f t="shared" si="47"/>
      </c>
      <c r="CD17" s="48">
        <f t="shared" si="47"/>
      </c>
      <c r="CE17" s="48">
        <f t="shared" si="47"/>
      </c>
      <c r="CF17" s="48">
        <f t="shared" si="48"/>
      </c>
      <c r="CG17" s="48">
        <f t="shared" si="48"/>
      </c>
      <c r="CH17" s="48">
        <f t="shared" si="48"/>
      </c>
      <c r="CI17" s="48">
        <f t="shared" si="48"/>
      </c>
      <c r="CJ17" s="48">
        <f t="shared" si="48"/>
      </c>
      <c r="CK17" s="48">
        <f t="shared" si="48"/>
      </c>
      <c r="CL17" s="48">
        <f t="shared" si="48"/>
      </c>
      <c r="CM17" s="48">
        <f t="shared" si="48"/>
      </c>
      <c r="CN17" s="48">
        <f t="shared" si="48"/>
      </c>
      <c r="CO17" s="48">
        <f t="shared" si="48"/>
      </c>
      <c r="CP17" s="48">
        <f t="shared" si="49"/>
      </c>
      <c r="CQ17" s="48">
        <f t="shared" si="49"/>
      </c>
      <c r="CR17" s="48">
        <f t="shared" si="49"/>
      </c>
      <c r="CS17" s="48">
        <f t="shared" si="49"/>
      </c>
      <c r="CT17" s="48">
        <f t="shared" si="49"/>
      </c>
      <c r="CU17" s="48">
        <f t="shared" si="49"/>
      </c>
      <c r="CV17" s="48">
        <f t="shared" si="49"/>
      </c>
      <c r="CW17" s="48">
        <f t="shared" si="49"/>
      </c>
      <c r="CX17" s="48">
        <f t="shared" si="49"/>
      </c>
      <c r="CY17" s="48">
        <f t="shared" si="49"/>
      </c>
      <c r="CZ17" s="48">
        <f t="shared" si="50"/>
      </c>
      <c r="DA17" s="48">
        <f t="shared" si="50"/>
      </c>
      <c r="DB17" s="48">
        <f t="shared" si="50"/>
      </c>
      <c r="DC17" s="48">
        <f t="shared" si="50"/>
      </c>
      <c r="DD17" s="48">
        <f t="shared" si="50"/>
      </c>
      <c r="DE17" s="48">
        <f t="shared" si="50"/>
      </c>
      <c r="DF17" s="48">
        <f t="shared" si="50"/>
      </c>
      <c r="DG17" s="48">
        <f t="shared" si="50"/>
      </c>
      <c r="DH17" s="48">
        <f t="shared" si="50"/>
      </c>
      <c r="DI17" s="48">
        <f t="shared" si="50"/>
      </c>
      <c r="DJ17" s="48">
        <f t="shared" si="51"/>
      </c>
      <c r="DK17" s="48">
        <f t="shared" si="51"/>
      </c>
      <c r="DL17" s="48">
        <f t="shared" si="51"/>
      </c>
      <c r="DM17" s="48">
        <f t="shared" si="51"/>
      </c>
      <c r="DN17" s="48">
        <f t="shared" si="51"/>
      </c>
      <c r="DO17" s="48">
        <f t="shared" si="51"/>
      </c>
      <c r="DP17" s="48">
        <f t="shared" si="51"/>
      </c>
      <c r="DQ17" s="48">
        <f t="shared" si="51"/>
      </c>
      <c r="DR17" s="48">
        <f t="shared" si="51"/>
      </c>
      <c r="DS17" s="48">
        <f t="shared" si="51"/>
      </c>
      <c r="DT17" s="48">
        <f t="shared" si="52"/>
      </c>
      <c r="DU17" s="48">
        <f t="shared" si="52"/>
      </c>
      <c r="DV17" s="48">
        <f t="shared" si="52"/>
      </c>
      <c r="DW17" s="48">
        <f t="shared" si="52"/>
      </c>
      <c r="DX17" s="48">
        <f t="shared" si="52"/>
      </c>
      <c r="DY17" s="48">
        <f t="shared" si="52"/>
      </c>
      <c r="DZ17" s="48">
        <f t="shared" si="52"/>
      </c>
      <c r="EA17" s="48">
        <f t="shared" si="52"/>
      </c>
      <c r="EB17" s="48">
        <f t="shared" si="52"/>
      </c>
      <c r="EC17" s="48">
        <f t="shared" si="52"/>
      </c>
      <c r="ED17" s="48">
        <f t="shared" si="53"/>
      </c>
      <c r="EE17" s="48">
        <f t="shared" si="53"/>
      </c>
      <c r="EF17" s="48">
        <f t="shared" si="53"/>
      </c>
      <c r="EG17" s="48">
        <f t="shared" si="53"/>
      </c>
      <c r="EH17" s="48">
        <f t="shared" si="53"/>
      </c>
      <c r="EI17" s="48">
        <f t="shared" si="53"/>
      </c>
      <c r="EJ17" s="48">
        <f t="shared" si="53"/>
      </c>
      <c r="EK17" s="48">
        <f t="shared" si="53"/>
      </c>
      <c r="EL17" s="48">
        <f t="shared" si="53"/>
      </c>
      <c r="EM17" s="48">
        <f t="shared" si="53"/>
      </c>
      <c r="EN17" s="48">
        <f t="shared" si="54"/>
      </c>
      <c r="EO17" s="48">
        <f t="shared" si="54"/>
      </c>
      <c r="EP17" s="48">
        <f t="shared" si="54"/>
      </c>
      <c r="EQ17" s="48">
        <f t="shared" si="54"/>
      </c>
      <c r="ER17" s="48">
        <f t="shared" si="54"/>
      </c>
      <c r="ES17" s="48">
        <f t="shared" si="54"/>
      </c>
      <c r="ET17" s="48">
        <f t="shared" si="54"/>
      </c>
      <c r="EU17" s="48">
        <f t="shared" si="54"/>
      </c>
      <c r="EV17" s="48">
        <f t="shared" si="54"/>
      </c>
      <c r="EW17" s="48">
        <f t="shared" si="54"/>
      </c>
      <c r="EX17" s="48">
        <f t="shared" si="55"/>
      </c>
      <c r="EY17" s="48">
        <f t="shared" si="55"/>
      </c>
      <c r="EZ17" s="48">
        <f t="shared" si="55"/>
      </c>
      <c r="FA17" s="48">
        <f t="shared" si="55"/>
      </c>
      <c r="FB17" s="48">
        <f t="shared" si="55"/>
      </c>
      <c r="FC17" s="48">
        <f t="shared" si="55"/>
      </c>
      <c r="FD17" s="48">
        <f t="shared" si="55"/>
      </c>
      <c r="FE17" s="48">
        <f t="shared" si="55"/>
      </c>
      <c r="FF17" s="48">
        <f t="shared" si="55"/>
      </c>
      <c r="FG17" s="48">
        <f t="shared" si="55"/>
      </c>
      <c r="FH17" s="48">
        <f t="shared" si="56"/>
      </c>
      <c r="FI17" s="48">
        <f t="shared" si="56"/>
      </c>
      <c r="FJ17" s="48">
        <f t="shared" si="56"/>
      </c>
      <c r="FK17" s="48">
        <f t="shared" si="56"/>
      </c>
      <c r="FL17" s="48">
        <f t="shared" si="56"/>
      </c>
      <c r="FM17" s="48">
        <f t="shared" si="56"/>
      </c>
      <c r="FN17" s="48">
        <f t="shared" si="56"/>
      </c>
      <c r="FO17" s="48">
        <f t="shared" si="56"/>
      </c>
      <c r="FP17" s="48">
        <f t="shared" si="56"/>
      </c>
      <c r="FQ17" s="48">
        <f t="shared" si="56"/>
      </c>
      <c r="FR17" s="48">
        <f t="shared" si="57"/>
      </c>
      <c r="FS17" s="48">
        <f t="shared" si="57"/>
      </c>
      <c r="FT17" s="48">
        <f t="shared" si="57"/>
      </c>
      <c r="FU17" s="48">
        <f t="shared" si="57"/>
      </c>
      <c r="FV17" s="48">
        <f t="shared" si="57"/>
      </c>
      <c r="FW17" s="48">
        <f t="shared" si="57"/>
      </c>
      <c r="FX17" s="48">
        <f t="shared" si="57"/>
      </c>
      <c r="FY17" s="48">
        <f t="shared" si="57"/>
      </c>
      <c r="FZ17" s="48">
        <f t="shared" si="57"/>
      </c>
      <c r="GA17" s="48">
        <f t="shared" si="57"/>
      </c>
      <c r="GB17" s="48">
        <f t="shared" si="58"/>
      </c>
      <c r="GC17" s="48">
        <f t="shared" si="58"/>
      </c>
      <c r="GD17" s="48">
        <f t="shared" si="58"/>
      </c>
      <c r="GE17" s="48">
        <f t="shared" si="58"/>
      </c>
      <c r="GF17" s="48">
        <f t="shared" si="58"/>
      </c>
      <c r="GG17" s="48">
        <f t="shared" si="58"/>
      </c>
      <c r="GH17" s="48">
        <f t="shared" si="58"/>
      </c>
      <c r="GI17" s="48">
        <f t="shared" si="58"/>
      </c>
      <c r="GJ17" s="48">
        <f t="shared" si="58"/>
      </c>
      <c r="GK17" s="48">
        <f t="shared" si="58"/>
      </c>
      <c r="GL17" s="48">
        <f t="shared" si="59"/>
      </c>
      <c r="GM17" s="48">
        <f t="shared" si="59"/>
      </c>
      <c r="GN17" s="48">
        <f t="shared" si="59"/>
      </c>
      <c r="GO17" s="48">
        <f t="shared" si="59"/>
      </c>
      <c r="GP17" s="48">
        <f t="shared" si="59"/>
      </c>
      <c r="GQ17" s="48">
        <f t="shared" si="59"/>
      </c>
      <c r="GR17" s="48">
        <f t="shared" si="59"/>
      </c>
      <c r="GS17" s="48">
        <f t="shared" si="59"/>
      </c>
      <c r="GT17" s="48">
        <f t="shared" si="59"/>
      </c>
      <c r="GU17" s="48">
        <f t="shared" si="59"/>
      </c>
      <c r="GV17" s="48">
        <f t="shared" si="60"/>
      </c>
      <c r="GW17" s="48">
        <f t="shared" si="60"/>
      </c>
      <c r="GX17" s="48">
        <f t="shared" si="60"/>
      </c>
      <c r="GY17" s="48">
        <f t="shared" si="60"/>
      </c>
      <c r="GZ17" s="48">
        <f t="shared" si="60"/>
      </c>
      <c r="HA17" s="48">
        <f t="shared" si="60"/>
      </c>
      <c r="HB17" s="48">
        <f t="shared" si="60"/>
      </c>
      <c r="HC17" s="48">
        <f t="shared" si="60"/>
      </c>
      <c r="HD17" s="48">
        <f t="shared" si="60"/>
      </c>
      <c r="HE17" s="48">
        <f t="shared" si="60"/>
      </c>
      <c r="HF17" s="48">
        <f t="shared" si="61"/>
      </c>
      <c r="HG17" s="48">
        <f t="shared" si="61"/>
      </c>
      <c r="HH17" s="48">
        <f t="shared" si="61"/>
      </c>
      <c r="HI17" s="48">
        <f t="shared" si="61"/>
      </c>
      <c r="HJ17" s="48">
        <f t="shared" si="61"/>
      </c>
      <c r="HK17" s="48">
        <f t="shared" si="61"/>
      </c>
      <c r="HL17" s="48">
        <f t="shared" si="61"/>
      </c>
      <c r="HM17" s="48">
        <f t="shared" si="61"/>
      </c>
      <c r="HN17" s="48">
        <f t="shared" si="61"/>
      </c>
      <c r="HO17" s="48">
        <f t="shared" si="61"/>
      </c>
      <c r="HP17" s="48">
        <f t="shared" si="62"/>
      </c>
      <c r="HQ17" s="48">
        <f t="shared" si="62"/>
      </c>
      <c r="HR17" s="48">
        <f t="shared" si="62"/>
      </c>
      <c r="HS17" s="48">
        <f t="shared" si="62"/>
      </c>
      <c r="HT17" s="48">
        <f t="shared" si="62"/>
      </c>
      <c r="HU17" s="48">
        <f t="shared" si="62"/>
      </c>
      <c r="HV17" s="48">
        <f t="shared" si="62"/>
      </c>
      <c r="HW17" s="48">
        <f t="shared" si="62"/>
      </c>
      <c r="HX17" s="48">
        <f t="shared" si="62"/>
      </c>
      <c r="HY17" s="48">
        <f t="shared" si="62"/>
      </c>
      <c r="HZ17" s="48">
        <f t="shared" si="63"/>
      </c>
      <c r="IA17" s="48">
        <f t="shared" si="63"/>
      </c>
      <c r="IB17" s="48">
        <f t="shared" si="63"/>
      </c>
      <c r="IC17" s="48">
        <f t="shared" si="63"/>
      </c>
      <c r="ID17" s="48">
        <f t="shared" si="63"/>
      </c>
      <c r="IE17" s="48">
        <f t="shared" si="63"/>
      </c>
      <c r="IF17" s="48">
        <f t="shared" si="63"/>
      </c>
      <c r="IG17" s="48">
        <f t="shared" si="63"/>
      </c>
      <c r="IH17" s="48">
        <f t="shared" si="63"/>
      </c>
      <c r="II17" s="48">
        <f t="shared" si="63"/>
      </c>
      <c r="IJ17" s="48">
        <f t="shared" si="63"/>
      </c>
      <c r="IK17"/>
      <c r="IL17"/>
      <c r="IM17"/>
      <c r="IN17"/>
      <c r="IO17"/>
      <c r="IP17"/>
      <c r="IQ17"/>
    </row>
    <row r="18" spans="1:251" s="7" customFormat="1" ht="24.75" customHeight="1" thickTop="1">
      <c r="A18" s="41">
        <f>IF(P3=DATE(2014,6,17),44,IF(P3=DATE(2014,6,24),17,""))</f>
      </c>
      <c r="B18" s="45">
        <f>IF(A18="","",CONCATENATE(VLOOKUP(A18,$E$6:$J$69,5),"   ",VLOOKUP(A18,$E$6:$J$69,2),"   ",VLOOKUP(A18,$E$6:$J$69,6)))</f>
      </c>
      <c r="C18" s="45">
        <f>IF(D18="","",CONCATENATE(VLOOKUP(D18,$E$6:$J$69,5),"   ",VLOOKUP(D18,$E$6:$J$69,2),"   ",VLOOKUP(D18,$E$6:$J$69,6)))</f>
      </c>
      <c r="D18" s="5">
        <f>IF(T3=DATE(2014,6,14),20,IF(T3=DATE(2014,6,21),34,""))</f>
      </c>
      <c r="E18" s="23">
        <f t="shared" si="39"/>
        <v>13</v>
      </c>
      <c r="F18" s="23" t="s">
        <v>28</v>
      </c>
      <c r="G18" s="47">
        <v>41804</v>
      </c>
      <c r="H18" s="25">
        <v>0.5416666666666666</v>
      </c>
      <c r="I18" s="26" t="s">
        <v>491</v>
      </c>
      <c r="J18" s="147" t="s">
        <v>504</v>
      </c>
      <c r="K18" s="27">
        <v>41804</v>
      </c>
      <c r="L18" s="27"/>
      <c r="M18" s="21">
        <f t="shared" si="40"/>
        <v>-41804</v>
      </c>
      <c r="N18" s="22">
        <f t="shared" si="41"/>
      </c>
      <c r="O18" s="22">
        <f t="shared" si="41"/>
      </c>
      <c r="P18" s="22">
        <f t="shared" si="41"/>
      </c>
      <c r="Q18" s="22">
        <f t="shared" si="41"/>
      </c>
      <c r="R18" s="22">
        <f t="shared" si="41"/>
      </c>
      <c r="S18" s="22">
        <f t="shared" si="41"/>
      </c>
      <c r="T18" s="22">
        <f t="shared" si="41"/>
      </c>
      <c r="U18" s="22">
        <f t="shared" si="41"/>
      </c>
      <c r="V18" s="22">
        <f t="shared" si="41"/>
      </c>
      <c r="W18" s="22">
        <f t="shared" si="41"/>
      </c>
      <c r="X18" s="22">
        <f t="shared" si="42"/>
      </c>
      <c r="Y18" s="22">
        <f t="shared" si="42"/>
      </c>
      <c r="Z18" s="22">
        <f t="shared" si="42"/>
      </c>
      <c r="AA18" s="22">
        <f t="shared" si="42"/>
      </c>
      <c r="AB18" s="22">
        <f t="shared" si="42"/>
      </c>
      <c r="AC18" s="22">
        <f t="shared" si="42"/>
      </c>
      <c r="AD18" s="22">
        <f t="shared" si="42"/>
      </c>
      <c r="AE18" s="22">
        <f t="shared" si="42"/>
      </c>
      <c r="AF18" s="22">
        <f t="shared" si="42"/>
      </c>
      <c r="AG18" s="22">
        <f t="shared" si="42"/>
      </c>
      <c r="AH18" s="22">
        <f t="shared" si="43"/>
      </c>
      <c r="AI18" s="22">
        <f t="shared" si="43"/>
      </c>
      <c r="AJ18" s="22">
        <f t="shared" si="43"/>
      </c>
      <c r="AK18" s="22">
        <f t="shared" si="43"/>
      </c>
      <c r="AL18" s="22">
        <f t="shared" si="43"/>
      </c>
      <c r="AM18" s="22">
        <f t="shared" si="43"/>
      </c>
      <c r="AN18" s="22">
        <f t="shared" si="43"/>
      </c>
      <c r="AO18" s="22">
        <f t="shared" si="43"/>
      </c>
      <c r="AP18" s="22">
        <f t="shared" si="43"/>
      </c>
      <c r="AQ18" s="22">
        <f t="shared" si="43"/>
      </c>
      <c r="AR18" s="22">
        <f t="shared" si="44"/>
      </c>
      <c r="AS18" s="22">
        <f t="shared" si="44"/>
      </c>
      <c r="AT18" s="22">
        <f t="shared" si="44"/>
      </c>
      <c r="AU18" s="22">
        <f t="shared" si="44"/>
      </c>
      <c r="AV18" s="22">
        <f t="shared" si="44"/>
      </c>
      <c r="AW18" s="22">
        <f t="shared" si="44"/>
      </c>
      <c r="AX18" s="22">
        <f t="shared" si="44"/>
      </c>
      <c r="AY18" s="22">
        <f t="shared" si="44"/>
      </c>
      <c r="AZ18" s="22">
        <f t="shared" si="44"/>
      </c>
      <c r="BA18" s="22">
        <f t="shared" si="44"/>
      </c>
      <c r="BB18" s="22">
        <f t="shared" si="45"/>
      </c>
      <c r="BC18" s="22">
        <f t="shared" si="45"/>
      </c>
      <c r="BD18" s="22">
        <f t="shared" si="45"/>
      </c>
      <c r="BE18" s="22">
        <f t="shared" si="45"/>
      </c>
      <c r="BF18" s="22">
        <f t="shared" si="45"/>
      </c>
      <c r="BG18" s="22">
        <f t="shared" si="45"/>
      </c>
      <c r="BH18" s="22">
        <f t="shared" si="45"/>
      </c>
      <c r="BI18" s="22">
        <f t="shared" si="45"/>
      </c>
      <c r="BJ18" s="22">
        <f t="shared" si="45"/>
      </c>
      <c r="BK18" s="48">
        <f t="shared" si="45"/>
      </c>
      <c r="BL18" s="48">
        <f t="shared" si="46"/>
      </c>
      <c r="BM18" s="48">
        <f t="shared" si="46"/>
      </c>
      <c r="BN18" s="48">
        <f t="shared" si="46"/>
      </c>
      <c r="BO18" s="48">
        <f t="shared" si="46"/>
      </c>
      <c r="BP18" s="48">
        <f t="shared" si="46"/>
      </c>
      <c r="BQ18" s="48">
        <f t="shared" si="46"/>
      </c>
      <c r="BR18" s="48">
        <f t="shared" si="46"/>
      </c>
      <c r="BS18" s="48">
        <f t="shared" si="46"/>
      </c>
      <c r="BT18" s="48">
        <f t="shared" si="46"/>
      </c>
      <c r="BU18" s="48">
        <f t="shared" si="46"/>
      </c>
      <c r="BV18" s="48">
        <f t="shared" si="47"/>
      </c>
      <c r="BW18" s="48">
        <f t="shared" si="47"/>
      </c>
      <c r="BX18" s="48">
        <f t="shared" si="47"/>
      </c>
      <c r="BY18" s="48">
        <f t="shared" si="47"/>
      </c>
      <c r="BZ18" s="48">
        <f t="shared" si="47"/>
      </c>
      <c r="CA18" s="48">
        <f t="shared" si="47"/>
      </c>
      <c r="CB18" s="48">
        <f t="shared" si="47"/>
      </c>
      <c r="CC18" s="48">
        <f t="shared" si="47"/>
      </c>
      <c r="CD18" s="48">
        <f t="shared" si="47"/>
      </c>
      <c r="CE18" s="48">
        <f t="shared" si="47"/>
      </c>
      <c r="CF18" s="48">
        <f t="shared" si="48"/>
      </c>
      <c r="CG18" s="48">
        <f t="shared" si="48"/>
      </c>
      <c r="CH18" s="48">
        <f t="shared" si="48"/>
      </c>
      <c r="CI18" s="48">
        <f t="shared" si="48"/>
      </c>
      <c r="CJ18" s="48">
        <f t="shared" si="48"/>
      </c>
      <c r="CK18" s="48">
        <f t="shared" si="48"/>
      </c>
      <c r="CL18" s="48">
        <f t="shared" si="48"/>
      </c>
      <c r="CM18" s="48">
        <f t="shared" si="48"/>
      </c>
      <c r="CN18" s="48">
        <f t="shared" si="48"/>
      </c>
      <c r="CO18" s="48">
        <f t="shared" si="48"/>
      </c>
      <c r="CP18" s="48">
        <f t="shared" si="49"/>
      </c>
      <c r="CQ18" s="48">
        <f t="shared" si="49"/>
      </c>
      <c r="CR18" s="48">
        <f t="shared" si="49"/>
      </c>
      <c r="CS18" s="48">
        <f t="shared" si="49"/>
      </c>
      <c r="CT18" s="48">
        <f t="shared" si="49"/>
      </c>
      <c r="CU18" s="48">
        <f t="shared" si="49"/>
      </c>
      <c r="CV18" s="48">
        <f t="shared" si="49"/>
      </c>
      <c r="CW18" s="48">
        <f t="shared" si="49"/>
      </c>
      <c r="CX18" s="48">
        <f t="shared" si="49"/>
      </c>
      <c r="CY18" s="48">
        <f t="shared" si="49"/>
      </c>
      <c r="CZ18" s="48">
        <f t="shared" si="50"/>
      </c>
      <c r="DA18" s="48">
        <f t="shared" si="50"/>
      </c>
      <c r="DB18" s="48">
        <f t="shared" si="50"/>
      </c>
      <c r="DC18" s="48">
        <f t="shared" si="50"/>
      </c>
      <c r="DD18" s="48">
        <f t="shared" si="50"/>
      </c>
      <c r="DE18" s="48">
        <f t="shared" si="50"/>
      </c>
      <c r="DF18" s="48">
        <f t="shared" si="50"/>
      </c>
      <c r="DG18" s="48">
        <f t="shared" si="50"/>
      </c>
      <c r="DH18" s="48">
        <f t="shared" si="50"/>
      </c>
      <c r="DI18" s="48">
        <f t="shared" si="50"/>
      </c>
      <c r="DJ18" s="48">
        <f t="shared" si="51"/>
      </c>
      <c r="DK18" s="48">
        <f t="shared" si="51"/>
      </c>
      <c r="DL18" s="48">
        <f t="shared" si="51"/>
      </c>
      <c r="DM18" s="48">
        <f t="shared" si="51"/>
      </c>
      <c r="DN18" s="48">
        <f t="shared" si="51"/>
      </c>
      <c r="DO18" s="48">
        <f t="shared" si="51"/>
      </c>
      <c r="DP18" s="48">
        <f t="shared" si="51"/>
      </c>
      <c r="DQ18" s="48">
        <f t="shared" si="51"/>
      </c>
      <c r="DR18" s="48">
        <f t="shared" si="51"/>
      </c>
      <c r="DS18" s="48">
        <f t="shared" si="51"/>
      </c>
      <c r="DT18" s="48">
        <f t="shared" si="52"/>
      </c>
      <c r="DU18" s="48">
        <f t="shared" si="52"/>
      </c>
      <c r="DV18" s="48">
        <f t="shared" si="52"/>
      </c>
      <c r="DW18" s="48">
        <f t="shared" si="52"/>
      </c>
      <c r="DX18" s="48">
        <f t="shared" si="52"/>
      </c>
      <c r="DY18" s="48">
        <f t="shared" si="52"/>
      </c>
      <c r="DZ18" s="48">
        <f t="shared" si="52"/>
      </c>
      <c r="EA18" s="48">
        <f t="shared" si="52"/>
      </c>
      <c r="EB18" s="48">
        <f t="shared" si="52"/>
      </c>
      <c r="EC18" s="48">
        <f t="shared" si="52"/>
      </c>
      <c r="ED18" s="48">
        <f t="shared" si="53"/>
      </c>
      <c r="EE18" s="48">
        <f t="shared" si="53"/>
      </c>
      <c r="EF18" s="48">
        <f t="shared" si="53"/>
      </c>
      <c r="EG18" s="48">
        <f t="shared" si="53"/>
      </c>
      <c r="EH18" s="48">
        <f t="shared" si="53"/>
      </c>
      <c r="EI18" s="48">
        <f t="shared" si="53"/>
      </c>
      <c r="EJ18" s="48">
        <f t="shared" si="53"/>
      </c>
      <c r="EK18" s="48">
        <f t="shared" si="53"/>
      </c>
      <c r="EL18" s="48">
        <f t="shared" si="53"/>
      </c>
      <c r="EM18" s="48">
        <f t="shared" si="53"/>
      </c>
      <c r="EN18" s="48">
        <f t="shared" si="54"/>
      </c>
      <c r="EO18" s="48">
        <f t="shared" si="54"/>
      </c>
      <c r="EP18" s="48">
        <f t="shared" si="54"/>
      </c>
      <c r="EQ18" s="48">
        <f t="shared" si="54"/>
      </c>
      <c r="ER18" s="48">
        <f t="shared" si="54"/>
      </c>
      <c r="ES18" s="48">
        <f t="shared" si="54"/>
      </c>
      <c r="ET18" s="48">
        <f t="shared" si="54"/>
      </c>
      <c r="EU18" s="48">
        <f t="shared" si="54"/>
      </c>
      <c r="EV18" s="48">
        <f t="shared" si="54"/>
      </c>
      <c r="EW18" s="48">
        <f t="shared" si="54"/>
      </c>
      <c r="EX18" s="48">
        <f t="shared" si="55"/>
      </c>
      <c r="EY18" s="48">
        <f t="shared" si="55"/>
      </c>
      <c r="EZ18" s="48">
        <f t="shared" si="55"/>
      </c>
      <c r="FA18" s="48">
        <f t="shared" si="55"/>
      </c>
      <c r="FB18" s="48">
        <f t="shared" si="55"/>
      </c>
      <c r="FC18" s="48">
        <f t="shared" si="55"/>
      </c>
      <c r="FD18" s="48">
        <f t="shared" si="55"/>
      </c>
      <c r="FE18" s="48">
        <f t="shared" si="55"/>
      </c>
      <c r="FF18" s="48">
        <f t="shared" si="55"/>
      </c>
      <c r="FG18" s="48">
        <f t="shared" si="55"/>
      </c>
      <c r="FH18" s="48">
        <f t="shared" si="56"/>
      </c>
      <c r="FI18" s="48">
        <f t="shared" si="56"/>
      </c>
      <c r="FJ18" s="48">
        <f t="shared" si="56"/>
      </c>
      <c r="FK18" s="48">
        <f t="shared" si="56"/>
      </c>
      <c r="FL18" s="48">
        <f t="shared" si="56"/>
      </c>
      <c r="FM18" s="48">
        <f t="shared" si="56"/>
      </c>
      <c r="FN18" s="48">
        <f t="shared" si="56"/>
      </c>
      <c r="FO18" s="48">
        <f t="shared" si="56"/>
      </c>
      <c r="FP18" s="48">
        <f t="shared" si="56"/>
      </c>
      <c r="FQ18" s="48">
        <f t="shared" si="56"/>
      </c>
      <c r="FR18" s="48">
        <f t="shared" si="57"/>
      </c>
      <c r="FS18" s="48">
        <f t="shared" si="57"/>
      </c>
      <c r="FT18" s="48">
        <f t="shared" si="57"/>
      </c>
      <c r="FU18" s="48">
        <f t="shared" si="57"/>
      </c>
      <c r="FV18" s="48">
        <f t="shared" si="57"/>
      </c>
      <c r="FW18" s="48">
        <f t="shared" si="57"/>
      </c>
      <c r="FX18" s="48">
        <f t="shared" si="57"/>
      </c>
      <c r="FY18" s="48">
        <f t="shared" si="57"/>
      </c>
      <c r="FZ18" s="48">
        <f t="shared" si="57"/>
      </c>
      <c r="GA18" s="48">
        <f t="shared" si="57"/>
      </c>
      <c r="GB18" s="48">
        <f t="shared" si="58"/>
      </c>
      <c r="GC18" s="48">
        <f t="shared" si="58"/>
      </c>
      <c r="GD18" s="48">
        <f t="shared" si="58"/>
      </c>
      <c r="GE18" s="48">
        <f t="shared" si="58"/>
      </c>
      <c r="GF18" s="48">
        <f t="shared" si="58"/>
      </c>
      <c r="GG18" s="48">
        <f t="shared" si="58"/>
      </c>
      <c r="GH18" s="48">
        <f t="shared" si="58"/>
      </c>
      <c r="GI18" s="48">
        <f t="shared" si="58"/>
      </c>
      <c r="GJ18" s="48">
        <f t="shared" si="58"/>
      </c>
      <c r="GK18" s="48">
        <f t="shared" si="58"/>
      </c>
      <c r="GL18" s="48">
        <f t="shared" si="59"/>
      </c>
      <c r="GM18" s="48">
        <f t="shared" si="59"/>
      </c>
      <c r="GN18" s="48">
        <f t="shared" si="59"/>
      </c>
      <c r="GO18" s="48">
        <f t="shared" si="59"/>
      </c>
      <c r="GP18" s="48">
        <f t="shared" si="59"/>
      </c>
      <c r="GQ18" s="48">
        <f t="shared" si="59"/>
      </c>
      <c r="GR18" s="48">
        <f t="shared" si="59"/>
      </c>
      <c r="GS18" s="48">
        <f t="shared" si="59"/>
      </c>
      <c r="GT18" s="48">
        <f t="shared" si="59"/>
      </c>
      <c r="GU18" s="48">
        <f t="shared" si="59"/>
      </c>
      <c r="GV18" s="48">
        <f t="shared" si="60"/>
      </c>
      <c r="GW18" s="48">
        <f t="shared" si="60"/>
      </c>
      <c r="GX18" s="48">
        <f t="shared" si="60"/>
      </c>
      <c r="GY18" s="48">
        <f t="shared" si="60"/>
      </c>
      <c r="GZ18" s="48">
        <f t="shared" si="60"/>
      </c>
      <c r="HA18" s="48">
        <f t="shared" si="60"/>
      </c>
      <c r="HB18" s="48">
        <f t="shared" si="60"/>
      </c>
      <c r="HC18" s="48">
        <f t="shared" si="60"/>
      </c>
      <c r="HD18" s="48">
        <f t="shared" si="60"/>
      </c>
      <c r="HE18" s="48">
        <f t="shared" si="60"/>
      </c>
      <c r="HF18" s="48">
        <f t="shared" si="61"/>
      </c>
      <c r="HG18" s="48">
        <f t="shared" si="61"/>
      </c>
      <c r="HH18" s="48">
        <f t="shared" si="61"/>
      </c>
      <c r="HI18" s="48">
        <f t="shared" si="61"/>
      </c>
      <c r="HJ18" s="48">
        <f t="shared" si="61"/>
      </c>
      <c r="HK18" s="48">
        <f t="shared" si="61"/>
      </c>
      <c r="HL18" s="48">
        <f t="shared" si="61"/>
      </c>
      <c r="HM18" s="48">
        <f t="shared" si="61"/>
      </c>
      <c r="HN18" s="48">
        <f t="shared" si="61"/>
      </c>
      <c r="HO18" s="48">
        <f t="shared" si="61"/>
      </c>
      <c r="HP18" s="48">
        <f t="shared" si="62"/>
      </c>
      <c r="HQ18" s="48">
        <f t="shared" si="62"/>
      </c>
      <c r="HR18" s="48">
        <f t="shared" si="62"/>
      </c>
      <c r="HS18" s="48">
        <f t="shared" si="62"/>
      </c>
      <c r="HT18" s="48">
        <f t="shared" si="62"/>
      </c>
      <c r="HU18" s="48">
        <f t="shared" si="62"/>
      </c>
      <c r="HV18" s="48">
        <f t="shared" si="62"/>
      </c>
      <c r="HW18" s="48">
        <f t="shared" si="62"/>
      </c>
      <c r="HX18" s="48">
        <f t="shared" si="62"/>
      </c>
      <c r="HY18" s="48">
        <f t="shared" si="62"/>
      </c>
      <c r="HZ18" s="48">
        <f t="shared" si="63"/>
      </c>
      <c r="IA18" s="48">
        <f t="shared" si="63"/>
      </c>
      <c r="IB18" s="48">
        <f t="shared" si="63"/>
      </c>
      <c r="IC18" s="48">
        <f t="shared" si="63"/>
      </c>
      <c r="ID18" s="48">
        <f t="shared" si="63"/>
      </c>
      <c r="IE18" s="48">
        <f t="shared" si="63"/>
      </c>
      <c r="IF18" s="48">
        <f t="shared" si="63"/>
      </c>
      <c r="IG18" s="48">
        <f t="shared" si="63"/>
      </c>
      <c r="IH18" s="48">
        <f t="shared" si="63"/>
      </c>
      <c r="II18" s="48">
        <f t="shared" si="63"/>
      </c>
      <c r="IJ18" s="48">
        <f t="shared" si="63"/>
      </c>
      <c r="IK18"/>
      <c r="IL18"/>
      <c r="IM18"/>
      <c r="IN18"/>
      <c r="IO18"/>
      <c r="IP18"/>
      <c r="IQ18"/>
    </row>
    <row r="19" spans="1:251" s="7" customFormat="1" ht="24.75" customHeight="1">
      <c r="A19" s="41">
        <f>IF(P3=DATE(2014,6,24),18,"")</f>
      </c>
      <c r="B19" s="45">
        <f>IF(A19="","",CONCATENATE(VLOOKUP(A19,$E$6:$J$69,5),"   ",VLOOKUP(A19,$E$6:$J$69,2),"   ",VLOOKUP(A19,$E$6:$J$69,6)))</f>
      </c>
      <c r="C19" s="57">
        <f>IF(D19="","",CONCATENATE(VLOOKUP(D19,$E$6:$J$69,5),"   ",VLOOKUP(D19,$E$6:$J$69,2),"   ",VLOOKUP(D19,$E$6:$J$69,6)))</f>
      </c>
      <c r="D19" s="5">
        <f>IF(T3=DATE(2014,6,14),14,"")</f>
      </c>
      <c r="E19" s="23">
        <f t="shared" si="39"/>
        <v>14</v>
      </c>
      <c r="F19" s="23" t="s">
        <v>28</v>
      </c>
      <c r="G19" s="47">
        <v>41804</v>
      </c>
      <c r="H19" s="25">
        <v>0.9166666666666666</v>
      </c>
      <c r="I19" s="26" t="s">
        <v>493</v>
      </c>
      <c r="J19" s="147" t="s">
        <v>425</v>
      </c>
      <c r="K19" s="27">
        <v>41804</v>
      </c>
      <c r="L19" s="27"/>
      <c r="M19" s="21">
        <f t="shared" si="40"/>
        <v>-41804</v>
      </c>
      <c r="N19" s="22">
        <f t="shared" si="41"/>
      </c>
      <c r="O19" s="22">
        <f t="shared" si="41"/>
      </c>
      <c r="P19" s="22">
        <f t="shared" si="41"/>
      </c>
      <c r="Q19" s="22">
        <f t="shared" si="41"/>
      </c>
      <c r="R19" s="22">
        <f t="shared" si="41"/>
      </c>
      <c r="S19" s="22">
        <f t="shared" si="41"/>
      </c>
      <c r="T19" s="22">
        <f t="shared" si="41"/>
      </c>
      <c r="U19" s="22">
        <f t="shared" si="41"/>
      </c>
      <c r="V19" s="22">
        <f t="shared" si="41"/>
      </c>
      <c r="W19" s="22">
        <f t="shared" si="41"/>
      </c>
      <c r="X19" s="22">
        <f t="shared" si="42"/>
      </c>
      <c r="Y19" s="22">
        <f t="shared" si="42"/>
      </c>
      <c r="Z19" s="22">
        <f t="shared" si="42"/>
      </c>
      <c r="AA19" s="22">
        <f t="shared" si="42"/>
      </c>
      <c r="AB19" s="22">
        <f t="shared" si="42"/>
      </c>
      <c r="AC19" s="22">
        <f t="shared" si="42"/>
      </c>
      <c r="AD19" s="22">
        <f t="shared" si="42"/>
      </c>
      <c r="AE19" s="22">
        <f t="shared" si="42"/>
      </c>
      <c r="AF19" s="22">
        <f t="shared" si="42"/>
      </c>
      <c r="AG19" s="22">
        <f t="shared" si="42"/>
      </c>
      <c r="AH19" s="22">
        <f t="shared" si="43"/>
      </c>
      <c r="AI19" s="22">
        <f t="shared" si="43"/>
      </c>
      <c r="AJ19" s="22">
        <f t="shared" si="43"/>
      </c>
      <c r="AK19" s="22">
        <f t="shared" si="43"/>
      </c>
      <c r="AL19" s="22">
        <f t="shared" si="43"/>
      </c>
      <c r="AM19" s="22">
        <f t="shared" si="43"/>
      </c>
      <c r="AN19" s="22">
        <f t="shared" si="43"/>
      </c>
      <c r="AO19" s="22">
        <f t="shared" si="43"/>
      </c>
      <c r="AP19" s="22">
        <f t="shared" si="43"/>
      </c>
      <c r="AQ19" s="22">
        <f t="shared" si="43"/>
      </c>
      <c r="AR19" s="22">
        <f t="shared" si="44"/>
      </c>
      <c r="AS19" s="22">
        <f t="shared" si="44"/>
      </c>
      <c r="AT19" s="22">
        <f t="shared" si="44"/>
      </c>
      <c r="AU19" s="22">
        <f t="shared" si="44"/>
      </c>
      <c r="AV19" s="22">
        <f t="shared" si="44"/>
      </c>
      <c r="AW19" s="22">
        <f t="shared" si="44"/>
      </c>
      <c r="AX19" s="22">
        <f t="shared" si="44"/>
      </c>
      <c r="AY19" s="22">
        <f t="shared" si="44"/>
      </c>
      <c r="AZ19" s="22">
        <f t="shared" si="44"/>
      </c>
      <c r="BA19" s="22">
        <f t="shared" si="44"/>
      </c>
      <c r="BB19" s="22">
        <f t="shared" si="45"/>
      </c>
      <c r="BC19" s="22">
        <f t="shared" si="45"/>
      </c>
      <c r="BD19" s="22">
        <f t="shared" si="45"/>
      </c>
      <c r="BE19" s="22">
        <f t="shared" si="45"/>
      </c>
      <c r="BF19" s="22">
        <f t="shared" si="45"/>
      </c>
      <c r="BG19" s="22">
        <f t="shared" si="45"/>
      </c>
      <c r="BH19" s="22">
        <f t="shared" si="45"/>
      </c>
      <c r="BI19" s="22">
        <f t="shared" si="45"/>
      </c>
      <c r="BJ19" s="22">
        <f t="shared" si="45"/>
      </c>
      <c r="BK19" s="48">
        <f t="shared" si="45"/>
      </c>
      <c r="BL19" s="48">
        <f t="shared" si="46"/>
      </c>
      <c r="BM19" s="48">
        <f t="shared" si="46"/>
      </c>
      <c r="BN19" s="48">
        <f t="shared" si="46"/>
      </c>
      <c r="BO19" s="48">
        <f t="shared" si="46"/>
      </c>
      <c r="BP19" s="48">
        <f t="shared" si="46"/>
      </c>
      <c r="BQ19" s="48">
        <f t="shared" si="46"/>
      </c>
      <c r="BR19" s="48">
        <f t="shared" si="46"/>
      </c>
      <c r="BS19" s="48">
        <f t="shared" si="46"/>
      </c>
      <c r="BT19" s="48">
        <f t="shared" si="46"/>
      </c>
      <c r="BU19" s="48">
        <f t="shared" si="46"/>
      </c>
      <c r="BV19" s="48">
        <f t="shared" si="47"/>
      </c>
      <c r="BW19" s="48">
        <f t="shared" si="47"/>
      </c>
      <c r="BX19" s="48">
        <f t="shared" si="47"/>
      </c>
      <c r="BY19" s="48">
        <f t="shared" si="47"/>
      </c>
      <c r="BZ19" s="48">
        <f t="shared" si="47"/>
      </c>
      <c r="CA19" s="48">
        <f t="shared" si="47"/>
      </c>
      <c r="CB19" s="48">
        <f t="shared" si="47"/>
      </c>
      <c r="CC19" s="48">
        <f t="shared" si="47"/>
      </c>
      <c r="CD19" s="48">
        <f t="shared" si="47"/>
      </c>
      <c r="CE19" s="48">
        <f t="shared" si="47"/>
      </c>
      <c r="CF19" s="48">
        <f t="shared" si="48"/>
      </c>
      <c r="CG19" s="48">
        <f t="shared" si="48"/>
      </c>
      <c r="CH19" s="48">
        <f t="shared" si="48"/>
      </c>
      <c r="CI19" s="48">
        <f t="shared" si="48"/>
      </c>
      <c r="CJ19" s="48">
        <f t="shared" si="48"/>
      </c>
      <c r="CK19" s="48">
        <f t="shared" si="48"/>
      </c>
      <c r="CL19" s="48">
        <f t="shared" si="48"/>
      </c>
      <c r="CM19" s="48">
        <f t="shared" si="48"/>
      </c>
      <c r="CN19" s="48">
        <f t="shared" si="48"/>
      </c>
      <c r="CO19" s="48">
        <f t="shared" si="48"/>
      </c>
      <c r="CP19" s="48">
        <f t="shared" si="49"/>
      </c>
      <c r="CQ19" s="48">
        <f t="shared" si="49"/>
      </c>
      <c r="CR19" s="48">
        <f t="shared" si="49"/>
      </c>
      <c r="CS19" s="48">
        <f t="shared" si="49"/>
      </c>
      <c r="CT19" s="48">
        <f t="shared" si="49"/>
      </c>
      <c r="CU19" s="48">
        <f t="shared" si="49"/>
      </c>
      <c r="CV19" s="48">
        <f t="shared" si="49"/>
      </c>
      <c r="CW19" s="48">
        <f t="shared" si="49"/>
      </c>
      <c r="CX19" s="48">
        <f t="shared" si="49"/>
      </c>
      <c r="CY19" s="48">
        <f t="shared" si="49"/>
      </c>
      <c r="CZ19" s="48">
        <f t="shared" si="50"/>
      </c>
      <c r="DA19" s="48">
        <f t="shared" si="50"/>
      </c>
      <c r="DB19" s="48">
        <f t="shared" si="50"/>
      </c>
      <c r="DC19" s="48">
        <f t="shared" si="50"/>
      </c>
      <c r="DD19" s="48">
        <f t="shared" si="50"/>
      </c>
      <c r="DE19" s="48">
        <f t="shared" si="50"/>
      </c>
      <c r="DF19" s="48">
        <f t="shared" si="50"/>
      </c>
      <c r="DG19" s="48">
        <f t="shared" si="50"/>
      </c>
      <c r="DH19" s="48">
        <f t="shared" si="50"/>
      </c>
      <c r="DI19" s="48">
        <f t="shared" si="50"/>
      </c>
      <c r="DJ19" s="48">
        <f t="shared" si="51"/>
      </c>
      <c r="DK19" s="48">
        <f t="shared" si="51"/>
      </c>
      <c r="DL19" s="48">
        <f t="shared" si="51"/>
      </c>
      <c r="DM19" s="48">
        <f t="shared" si="51"/>
      </c>
      <c r="DN19" s="48">
        <f t="shared" si="51"/>
      </c>
      <c r="DO19" s="48">
        <f t="shared" si="51"/>
      </c>
      <c r="DP19" s="48">
        <f t="shared" si="51"/>
      </c>
      <c r="DQ19" s="48">
        <f t="shared" si="51"/>
      </c>
      <c r="DR19" s="48">
        <f t="shared" si="51"/>
      </c>
      <c r="DS19" s="48">
        <f t="shared" si="51"/>
      </c>
      <c r="DT19" s="48">
        <f t="shared" si="52"/>
      </c>
      <c r="DU19" s="48">
        <f t="shared" si="52"/>
      </c>
      <c r="DV19" s="48">
        <f t="shared" si="52"/>
      </c>
      <c r="DW19" s="48">
        <f t="shared" si="52"/>
      </c>
      <c r="DX19" s="48">
        <f t="shared" si="52"/>
      </c>
      <c r="DY19" s="48">
        <f t="shared" si="52"/>
      </c>
      <c r="DZ19" s="48">
        <f t="shared" si="52"/>
      </c>
      <c r="EA19" s="48">
        <f t="shared" si="52"/>
      </c>
      <c r="EB19" s="48">
        <f t="shared" si="52"/>
      </c>
      <c r="EC19" s="48">
        <f t="shared" si="52"/>
      </c>
      <c r="ED19" s="48">
        <f t="shared" si="53"/>
      </c>
      <c r="EE19" s="48">
        <f t="shared" si="53"/>
      </c>
      <c r="EF19" s="48">
        <f t="shared" si="53"/>
      </c>
      <c r="EG19" s="48">
        <f t="shared" si="53"/>
      </c>
      <c r="EH19" s="48">
        <f t="shared" si="53"/>
      </c>
      <c r="EI19" s="48">
        <f t="shared" si="53"/>
      </c>
      <c r="EJ19" s="48">
        <f t="shared" si="53"/>
      </c>
      <c r="EK19" s="48">
        <f t="shared" si="53"/>
      </c>
      <c r="EL19" s="48">
        <f t="shared" si="53"/>
      </c>
      <c r="EM19" s="48">
        <f t="shared" si="53"/>
      </c>
      <c r="EN19" s="48">
        <f t="shared" si="54"/>
      </c>
      <c r="EO19" s="48">
        <f t="shared" si="54"/>
      </c>
      <c r="EP19" s="48">
        <f t="shared" si="54"/>
      </c>
      <c r="EQ19" s="48">
        <f t="shared" si="54"/>
      </c>
      <c r="ER19" s="48">
        <f t="shared" si="54"/>
      </c>
      <c r="ES19" s="48">
        <f t="shared" si="54"/>
      </c>
      <c r="ET19" s="48">
        <f t="shared" si="54"/>
      </c>
      <c r="EU19" s="48">
        <f t="shared" si="54"/>
      </c>
      <c r="EV19" s="48">
        <f t="shared" si="54"/>
      </c>
      <c r="EW19" s="48">
        <f t="shared" si="54"/>
      </c>
      <c r="EX19" s="48">
        <f t="shared" si="55"/>
      </c>
      <c r="EY19" s="48">
        <f t="shared" si="55"/>
      </c>
      <c r="EZ19" s="48">
        <f t="shared" si="55"/>
      </c>
      <c r="FA19" s="48">
        <f t="shared" si="55"/>
      </c>
      <c r="FB19" s="48">
        <f t="shared" si="55"/>
      </c>
      <c r="FC19" s="48">
        <f t="shared" si="55"/>
      </c>
      <c r="FD19" s="48">
        <f t="shared" si="55"/>
      </c>
      <c r="FE19" s="48">
        <f t="shared" si="55"/>
      </c>
      <c r="FF19" s="48">
        <f t="shared" si="55"/>
      </c>
      <c r="FG19" s="48">
        <f t="shared" si="55"/>
      </c>
      <c r="FH19" s="48">
        <f t="shared" si="56"/>
      </c>
      <c r="FI19" s="48">
        <f t="shared" si="56"/>
      </c>
      <c r="FJ19" s="48">
        <f t="shared" si="56"/>
      </c>
      <c r="FK19" s="48">
        <f t="shared" si="56"/>
      </c>
      <c r="FL19" s="48">
        <f t="shared" si="56"/>
      </c>
      <c r="FM19" s="48">
        <f t="shared" si="56"/>
      </c>
      <c r="FN19" s="48">
        <f t="shared" si="56"/>
      </c>
      <c r="FO19" s="48">
        <f t="shared" si="56"/>
      </c>
      <c r="FP19" s="48">
        <f t="shared" si="56"/>
      </c>
      <c r="FQ19" s="48">
        <f t="shared" si="56"/>
      </c>
      <c r="FR19" s="48">
        <f t="shared" si="57"/>
      </c>
      <c r="FS19" s="48">
        <f t="shared" si="57"/>
      </c>
      <c r="FT19" s="48">
        <f t="shared" si="57"/>
      </c>
      <c r="FU19" s="48">
        <f t="shared" si="57"/>
      </c>
      <c r="FV19" s="48">
        <f t="shared" si="57"/>
      </c>
      <c r="FW19" s="48">
        <f t="shared" si="57"/>
      </c>
      <c r="FX19" s="48">
        <f t="shared" si="57"/>
      </c>
      <c r="FY19" s="48">
        <f t="shared" si="57"/>
      </c>
      <c r="FZ19" s="48">
        <f t="shared" si="57"/>
      </c>
      <c r="GA19" s="48">
        <f t="shared" si="57"/>
      </c>
      <c r="GB19" s="48">
        <f t="shared" si="58"/>
      </c>
      <c r="GC19" s="48">
        <f t="shared" si="58"/>
      </c>
      <c r="GD19" s="48">
        <f t="shared" si="58"/>
      </c>
      <c r="GE19" s="48">
        <f t="shared" si="58"/>
      </c>
      <c r="GF19" s="48">
        <f t="shared" si="58"/>
      </c>
      <c r="GG19" s="48">
        <f t="shared" si="58"/>
      </c>
      <c r="GH19" s="48">
        <f t="shared" si="58"/>
      </c>
      <c r="GI19" s="48">
        <f t="shared" si="58"/>
      </c>
      <c r="GJ19" s="48">
        <f t="shared" si="58"/>
      </c>
      <c r="GK19" s="48">
        <f t="shared" si="58"/>
      </c>
      <c r="GL19" s="48">
        <f t="shared" si="59"/>
      </c>
      <c r="GM19" s="48">
        <f t="shared" si="59"/>
      </c>
      <c r="GN19" s="48">
        <f t="shared" si="59"/>
      </c>
      <c r="GO19" s="48">
        <f t="shared" si="59"/>
      </c>
      <c r="GP19" s="48">
        <f t="shared" si="59"/>
      </c>
      <c r="GQ19" s="48">
        <f t="shared" si="59"/>
      </c>
      <c r="GR19" s="48">
        <f t="shared" si="59"/>
      </c>
      <c r="GS19" s="48">
        <f t="shared" si="59"/>
      </c>
      <c r="GT19" s="48">
        <f t="shared" si="59"/>
      </c>
      <c r="GU19" s="48">
        <f t="shared" si="59"/>
      </c>
      <c r="GV19" s="48">
        <f t="shared" si="60"/>
      </c>
      <c r="GW19" s="48">
        <f t="shared" si="60"/>
      </c>
      <c r="GX19" s="48">
        <f t="shared" si="60"/>
      </c>
      <c r="GY19" s="48">
        <f t="shared" si="60"/>
      </c>
      <c r="GZ19" s="48">
        <f t="shared" si="60"/>
      </c>
      <c r="HA19" s="48">
        <f t="shared" si="60"/>
      </c>
      <c r="HB19" s="48">
        <f t="shared" si="60"/>
      </c>
      <c r="HC19" s="48">
        <f t="shared" si="60"/>
      </c>
      <c r="HD19" s="48">
        <f t="shared" si="60"/>
      </c>
      <c r="HE19" s="48">
        <f t="shared" si="60"/>
      </c>
      <c r="HF19" s="48">
        <f t="shared" si="61"/>
      </c>
      <c r="HG19" s="48">
        <f t="shared" si="61"/>
      </c>
      <c r="HH19" s="48">
        <f t="shared" si="61"/>
      </c>
      <c r="HI19" s="48">
        <f t="shared" si="61"/>
      </c>
      <c r="HJ19" s="48">
        <f t="shared" si="61"/>
      </c>
      <c r="HK19" s="48">
        <f t="shared" si="61"/>
      </c>
      <c r="HL19" s="48">
        <f t="shared" si="61"/>
      </c>
      <c r="HM19" s="48">
        <f t="shared" si="61"/>
      </c>
      <c r="HN19" s="48">
        <f t="shared" si="61"/>
      </c>
      <c r="HO19" s="48">
        <f t="shared" si="61"/>
      </c>
      <c r="HP19" s="48">
        <f t="shared" si="62"/>
      </c>
      <c r="HQ19" s="48">
        <f t="shared" si="62"/>
      </c>
      <c r="HR19" s="48">
        <f t="shared" si="62"/>
      </c>
      <c r="HS19" s="48">
        <f t="shared" si="62"/>
      </c>
      <c r="HT19" s="48">
        <f t="shared" si="62"/>
      </c>
      <c r="HU19" s="48">
        <f t="shared" si="62"/>
      </c>
      <c r="HV19" s="48">
        <f t="shared" si="62"/>
      </c>
      <c r="HW19" s="48">
        <f t="shared" si="62"/>
      </c>
      <c r="HX19" s="48">
        <f t="shared" si="62"/>
      </c>
      <c r="HY19" s="48">
        <f t="shared" si="62"/>
      </c>
      <c r="HZ19" s="48">
        <f t="shared" si="63"/>
      </c>
      <c r="IA19" s="48">
        <f t="shared" si="63"/>
      </c>
      <c r="IB19" s="48">
        <f t="shared" si="63"/>
      </c>
      <c r="IC19" s="48">
        <f t="shared" si="63"/>
      </c>
      <c r="ID19" s="48">
        <f t="shared" si="63"/>
      </c>
      <c r="IE19" s="48">
        <f t="shared" si="63"/>
      </c>
      <c r="IF19" s="48">
        <f t="shared" si="63"/>
      </c>
      <c r="IG19" s="48">
        <f t="shared" si="63"/>
      </c>
      <c r="IH19" s="48">
        <f t="shared" si="63"/>
      </c>
      <c r="II19" s="48">
        <f t="shared" si="63"/>
      </c>
      <c r="IJ19" s="48">
        <f t="shared" si="63"/>
      </c>
      <c r="IK19"/>
      <c r="IL19"/>
      <c r="IM19"/>
      <c r="IN19"/>
      <c r="IO19"/>
      <c r="IP19"/>
      <c r="IQ19"/>
    </row>
    <row r="20" spans="1:251" s="7" customFormat="1" ht="24.75" customHeight="1">
      <c r="A20" s="41"/>
      <c r="B20" s="49">
        <f>IF(AND(MONTH(Q3)=1,DAY(Q3)=1),CONCATENATE("Jan 1 ",YEAR(Q3)," ",CHOOSE(WEEKDAY(DATE(YEAR(Q3),MONTH(Q3),DAY(Q3)),1),"Sunday","Monday","Tuesday","Wednesday","Thursday","Friday","Saturday")),IF(DAY(Q3)=1,CONCATENATE(LOOKUP(Q1,$I$102:$U$102,$I$103:$U$103)," 1  ",CHOOSE(WEEKDAY(DATE(YEAR(Q3),MONTH(Q3),DAY(Q3)),1),"Sunday","Monday","Tuesday","Wednesday","Thursday","Friday","Saturday")),Q3))</f>
        <v>41829</v>
      </c>
      <c r="C20" s="58"/>
      <c r="D20" s="59"/>
      <c r="E20" s="23">
        <f t="shared" si="39"/>
        <v>15</v>
      </c>
      <c r="F20" s="23" t="s">
        <v>28</v>
      </c>
      <c r="G20" s="47">
        <v>41809</v>
      </c>
      <c r="H20" s="25">
        <v>0.5416666666666666</v>
      </c>
      <c r="I20" s="26" t="s">
        <v>496</v>
      </c>
      <c r="J20" s="147" t="s">
        <v>421</v>
      </c>
      <c r="K20" s="27">
        <v>41809</v>
      </c>
      <c r="L20" s="27"/>
      <c r="M20" s="21">
        <f t="shared" si="40"/>
        <v>-41809</v>
      </c>
      <c r="N20" s="22">
        <f t="shared" si="41"/>
      </c>
      <c r="O20" s="22">
        <f t="shared" si="41"/>
      </c>
      <c r="P20" s="22">
        <f t="shared" si="41"/>
      </c>
      <c r="Q20" s="22">
        <f t="shared" si="41"/>
      </c>
      <c r="R20" s="22">
        <f t="shared" si="41"/>
      </c>
      <c r="S20" s="22">
        <f t="shared" si="41"/>
      </c>
      <c r="T20" s="22">
        <f t="shared" si="41"/>
      </c>
      <c r="U20" s="22">
        <f t="shared" si="41"/>
      </c>
      <c r="V20" s="22">
        <f t="shared" si="41"/>
      </c>
      <c r="W20" s="22">
        <f t="shared" si="41"/>
      </c>
      <c r="X20" s="22">
        <f t="shared" si="42"/>
      </c>
      <c r="Y20" s="22">
        <f t="shared" si="42"/>
      </c>
      <c r="Z20" s="22">
        <f t="shared" si="42"/>
      </c>
      <c r="AA20" s="22">
        <f t="shared" si="42"/>
      </c>
      <c r="AB20" s="22">
        <f t="shared" si="42"/>
      </c>
      <c r="AC20" s="22">
        <f t="shared" si="42"/>
      </c>
      <c r="AD20" s="22">
        <f t="shared" si="42"/>
      </c>
      <c r="AE20" s="22">
        <f t="shared" si="42"/>
      </c>
      <c r="AF20" s="22">
        <f t="shared" si="42"/>
      </c>
      <c r="AG20" s="22">
        <f t="shared" si="42"/>
      </c>
      <c r="AH20" s="22">
        <f t="shared" si="43"/>
      </c>
      <c r="AI20" s="22">
        <f t="shared" si="43"/>
      </c>
      <c r="AJ20" s="22">
        <f t="shared" si="43"/>
      </c>
      <c r="AK20" s="22">
        <f t="shared" si="43"/>
      </c>
      <c r="AL20" s="22">
        <f t="shared" si="43"/>
      </c>
      <c r="AM20" s="22">
        <f t="shared" si="43"/>
      </c>
      <c r="AN20" s="22">
        <f t="shared" si="43"/>
      </c>
      <c r="AO20" s="22">
        <f t="shared" si="43"/>
      </c>
      <c r="AP20" s="22">
        <f t="shared" si="43"/>
      </c>
      <c r="AQ20" s="22">
        <f t="shared" si="43"/>
      </c>
      <c r="AR20" s="22">
        <f t="shared" si="44"/>
      </c>
      <c r="AS20" s="22">
        <f t="shared" si="44"/>
      </c>
      <c r="AT20" s="22">
        <f t="shared" si="44"/>
      </c>
      <c r="AU20" s="22">
        <f t="shared" si="44"/>
      </c>
      <c r="AV20" s="22">
        <f t="shared" si="44"/>
      </c>
      <c r="AW20" s="22">
        <f t="shared" si="44"/>
      </c>
      <c r="AX20" s="22">
        <f t="shared" si="44"/>
      </c>
      <c r="AY20" s="22">
        <f t="shared" si="44"/>
      </c>
      <c r="AZ20" s="22">
        <f t="shared" si="44"/>
      </c>
      <c r="BA20" s="22">
        <f t="shared" si="44"/>
      </c>
      <c r="BB20" s="22">
        <f t="shared" si="45"/>
      </c>
      <c r="BC20" s="22">
        <f t="shared" si="45"/>
      </c>
      <c r="BD20" s="22">
        <f t="shared" si="45"/>
      </c>
      <c r="BE20" s="22">
        <f t="shared" si="45"/>
      </c>
      <c r="BF20" s="22">
        <f t="shared" si="45"/>
      </c>
      <c r="BG20" s="22">
        <f t="shared" si="45"/>
      </c>
      <c r="BH20" s="22">
        <f t="shared" si="45"/>
      </c>
      <c r="BI20" s="22">
        <f t="shared" si="45"/>
      </c>
      <c r="BJ20" s="22">
        <f t="shared" si="45"/>
      </c>
      <c r="BK20" s="48">
        <f t="shared" si="45"/>
      </c>
      <c r="BL20" s="48">
        <f t="shared" si="46"/>
      </c>
      <c r="BM20" s="48">
        <f t="shared" si="46"/>
      </c>
      <c r="BN20" s="48">
        <f t="shared" si="46"/>
      </c>
      <c r="BO20" s="48">
        <f t="shared" si="46"/>
      </c>
      <c r="BP20" s="48">
        <f t="shared" si="46"/>
      </c>
      <c r="BQ20" s="48">
        <f t="shared" si="46"/>
      </c>
      <c r="BR20" s="48">
        <f t="shared" si="46"/>
      </c>
      <c r="BS20" s="48">
        <f t="shared" si="46"/>
      </c>
      <c r="BT20" s="48">
        <f t="shared" si="46"/>
      </c>
      <c r="BU20" s="48">
        <f t="shared" si="46"/>
      </c>
      <c r="BV20" s="48">
        <f t="shared" si="47"/>
      </c>
      <c r="BW20" s="48">
        <f t="shared" si="47"/>
      </c>
      <c r="BX20" s="48">
        <f t="shared" si="47"/>
      </c>
      <c r="BY20" s="48">
        <f t="shared" si="47"/>
      </c>
      <c r="BZ20" s="48">
        <f t="shared" si="47"/>
      </c>
      <c r="CA20" s="48">
        <f t="shared" si="47"/>
      </c>
      <c r="CB20" s="48">
        <f t="shared" si="47"/>
      </c>
      <c r="CC20" s="48">
        <f t="shared" si="47"/>
      </c>
      <c r="CD20" s="48">
        <f t="shared" si="47"/>
      </c>
      <c r="CE20" s="48">
        <f t="shared" si="47"/>
      </c>
      <c r="CF20" s="48">
        <f t="shared" si="48"/>
      </c>
      <c r="CG20" s="48">
        <f t="shared" si="48"/>
      </c>
      <c r="CH20" s="48">
        <f t="shared" si="48"/>
      </c>
      <c r="CI20" s="48">
        <f t="shared" si="48"/>
      </c>
      <c r="CJ20" s="48">
        <f t="shared" si="48"/>
      </c>
      <c r="CK20" s="48">
        <f t="shared" si="48"/>
      </c>
      <c r="CL20" s="48">
        <f t="shared" si="48"/>
      </c>
      <c r="CM20" s="48">
        <f t="shared" si="48"/>
      </c>
      <c r="CN20" s="48">
        <f t="shared" si="48"/>
      </c>
      <c r="CO20" s="48">
        <f t="shared" si="48"/>
      </c>
      <c r="CP20" s="48">
        <f t="shared" si="49"/>
      </c>
      <c r="CQ20" s="48">
        <f t="shared" si="49"/>
      </c>
      <c r="CR20" s="48">
        <f t="shared" si="49"/>
      </c>
      <c r="CS20" s="48">
        <f t="shared" si="49"/>
      </c>
      <c r="CT20" s="48">
        <f t="shared" si="49"/>
      </c>
      <c r="CU20" s="48">
        <f t="shared" si="49"/>
      </c>
      <c r="CV20" s="48">
        <f t="shared" si="49"/>
      </c>
      <c r="CW20" s="48">
        <f t="shared" si="49"/>
      </c>
      <c r="CX20" s="48">
        <f t="shared" si="49"/>
      </c>
      <c r="CY20" s="48">
        <f t="shared" si="49"/>
      </c>
      <c r="CZ20" s="48">
        <f t="shared" si="50"/>
      </c>
      <c r="DA20" s="48">
        <f t="shared" si="50"/>
      </c>
      <c r="DB20" s="48">
        <f t="shared" si="50"/>
      </c>
      <c r="DC20" s="48">
        <f t="shared" si="50"/>
      </c>
      <c r="DD20" s="48">
        <f t="shared" si="50"/>
      </c>
      <c r="DE20" s="48">
        <f t="shared" si="50"/>
      </c>
      <c r="DF20" s="48">
        <f t="shared" si="50"/>
      </c>
      <c r="DG20" s="48">
        <f t="shared" si="50"/>
      </c>
      <c r="DH20" s="48">
        <f t="shared" si="50"/>
      </c>
      <c r="DI20" s="48">
        <f t="shared" si="50"/>
      </c>
      <c r="DJ20" s="48">
        <f t="shared" si="51"/>
      </c>
      <c r="DK20" s="48">
        <f t="shared" si="51"/>
      </c>
      <c r="DL20" s="48">
        <f t="shared" si="51"/>
      </c>
      <c r="DM20" s="48">
        <f t="shared" si="51"/>
      </c>
      <c r="DN20" s="48">
        <f t="shared" si="51"/>
      </c>
      <c r="DO20" s="48">
        <f t="shared" si="51"/>
      </c>
      <c r="DP20" s="48">
        <f t="shared" si="51"/>
      </c>
      <c r="DQ20" s="48">
        <f t="shared" si="51"/>
      </c>
      <c r="DR20" s="48">
        <f t="shared" si="51"/>
      </c>
      <c r="DS20" s="48">
        <f t="shared" si="51"/>
      </c>
      <c r="DT20" s="48">
        <f t="shared" si="52"/>
      </c>
      <c r="DU20" s="48">
        <f t="shared" si="52"/>
      </c>
      <c r="DV20" s="48">
        <f t="shared" si="52"/>
      </c>
      <c r="DW20" s="48">
        <f t="shared" si="52"/>
      </c>
      <c r="DX20" s="48">
        <f t="shared" si="52"/>
      </c>
      <c r="DY20" s="48">
        <f t="shared" si="52"/>
      </c>
      <c r="DZ20" s="48">
        <f t="shared" si="52"/>
      </c>
      <c r="EA20" s="48">
        <f t="shared" si="52"/>
      </c>
      <c r="EB20" s="48">
        <f t="shared" si="52"/>
      </c>
      <c r="EC20" s="48">
        <f t="shared" si="52"/>
      </c>
      <c r="ED20" s="48">
        <f t="shared" si="53"/>
      </c>
      <c r="EE20" s="48">
        <f t="shared" si="53"/>
      </c>
      <c r="EF20" s="48">
        <f t="shared" si="53"/>
      </c>
      <c r="EG20" s="48">
        <f t="shared" si="53"/>
      </c>
      <c r="EH20" s="48">
        <f t="shared" si="53"/>
      </c>
      <c r="EI20" s="48">
        <f t="shared" si="53"/>
      </c>
      <c r="EJ20" s="48">
        <f t="shared" si="53"/>
      </c>
      <c r="EK20" s="48">
        <f t="shared" si="53"/>
      </c>
      <c r="EL20" s="48">
        <f t="shared" si="53"/>
      </c>
      <c r="EM20" s="48">
        <f t="shared" si="53"/>
      </c>
      <c r="EN20" s="48">
        <f t="shared" si="54"/>
      </c>
      <c r="EO20" s="48">
        <f t="shared" si="54"/>
      </c>
      <c r="EP20" s="48">
        <f t="shared" si="54"/>
      </c>
      <c r="EQ20" s="48">
        <f t="shared" si="54"/>
      </c>
      <c r="ER20" s="48">
        <f t="shared" si="54"/>
      </c>
      <c r="ES20" s="48">
        <f t="shared" si="54"/>
      </c>
      <c r="ET20" s="48">
        <f t="shared" si="54"/>
      </c>
      <c r="EU20" s="48">
        <f t="shared" si="54"/>
      </c>
      <c r="EV20" s="48">
        <f t="shared" si="54"/>
      </c>
      <c r="EW20" s="48">
        <f t="shared" si="54"/>
      </c>
      <c r="EX20" s="48">
        <f t="shared" si="55"/>
      </c>
      <c r="EY20" s="48">
        <f t="shared" si="55"/>
      </c>
      <c r="EZ20" s="48">
        <f t="shared" si="55"/>
      </c>
      <c r="FA20" s="48">
        <f t="shared" si="55"/>
      </c>
      <c r="FB20" s="48">
        <f t="shared" si="55"/>
      </c>
      <c r="FC20" s="48">
        <f t="shared" si="55"/>
      </c>
      <c r="FD20" s="48">
        <f t="shared" si="55"/>
      </c>
      <c r="FE20" s="48">
        <f t="shared" si="55"/>
      </c>
      <c r="FF20" s="48">
        <f t="shared" si="55"/>
      </c>
      <c r="FG20" s="48">
        <f t="shared" si="55"/>
      </c>
      <c r="FH20" s="48">
        <f t="shared" si="56"/>
      </c>
      <c r="FI20" s="48">
        <f t="shared" si="56"/>
      </c>
      <c r="FJ20" s="48">
        <f t="shared" si="56"/>
      </c>
      <c r="FK20" s="48">
        <f t="shared" si="56"/>
      </c>
      <c r="FL20" s="48">
        <f t="shared" si="56"/>
      </c>
      <c r="FM20" s="48">
        <f t="shared" si="56"/>
      </c>
      <c r="FN20" s="48">
        <f t="shared" si="56"/>
      </c>
      <c r="FO20" s="48">
        <f t="shared" si="56"/>
      </c>
      <c r="FP20" s="48">
        <f t="shared" si="56"/>
      </c>
      <c r="FQ20" s="48">
        <f t="shared" si="56"/>
      </c>
      <c r="FR20" s="48">
        <f t="shared" si="57"/>
      </c>
      <c r="FS20" s="48">
        <f t="shared" si="57"/>
      </c>
      <c r="FT20" s="48">
        <f t="shared" si="57"/>
      </c>
      <c r="FU20" s="48">
        <f t="shared" si="57"/>
      </c>
      <c r="FV20" s="48">
        <f t="shared" si="57"/>
      </c>
      <c r="FW20" s="48">
        <f t="shared" si="57"/>
      </c>
      <c r="FX20" s="48">
        <f t="shared" si="57"/>
      </c>
      <c r="FY20" s="48">
        <f t="shared" si="57"/>
      </c>
      <c r="FZ20" s="48">
        <f t="shared" si="57"/>
      </c>
      <c r="GA20" s="48">
        <f t="shared" si="57"/>
      </c>
      <c r="GB20" s="48">
        <f t="shared" si="58"/>
      </c>
      <c r="GC20" s="48">
        <f t="shared" si="58"/>
      </c>
      <c r="GD20" s="48">
        <f t="shared" si="58"/>
      </c>
      <c r="GE20" s="48">
        <f t="shared" si="58"/>
      </c>
      <c r="GF20" s="48">
        <f t="shared" si="58"/>
      </c>
      <c r="GG20" s="48">
        <f t="shared" si="58"/>
      </c>
      <c r="GH20" s="48">
        <f t="shared" si="58"/>
      </c>
      <c r="GI20" s="48">
        <f t="shared" si="58"/>
      </c>
      <c r="GJ20" s="48">
        <f t="shared" si="58"/>
      </c>
      <c r="GK20" s="48">
        <f t="shared" si="58"/>
      </c>
      <c r="GL20" s="48">
        <f t="shared" si="59"/>
      </c>
      <c r="GM20" s="48">
        <f t="shared" si="59"/>
      </c>
      <c r="GN20" s="48">
        <f t="shared" si="59"/>
      </c>
      <c r="GO20" s="48">
        <f t="shared" si="59"/>
      </c>
      <c r="GP20" s="48">
        <f t="shared" si="59"/>
      </c>
      <c r="GQ20" s="48">
        <f t="shared" si="59"/>
      </c>
      <c r="GR20" s="48">
        <f t="shared" si="59"/>
      </c>
      <c r="GS20" s="48">
        <f t="shared" si="59"/>
      </c>
      <c r="GT20" s="48">
        <f t="shared" si="59"/>
      </c>
      <c r="GU20" s="48">
        <f t="shared" si="59"/>
      </c>
      <c r="GV20" s="48">
        <f t="shared" si="60"/>
      </c>
      <c r="GW20" s="48">
        <f t="shared" si="60"/>
      </c>
      <c r="GX20" s="48">
        <f t="shared" si="60"/>
      </c>
      <c r="GY20" s="48">
        <f t="shared" si="60"/>
      </c>
      <c r="GZ20" s="48">
        <f t="shared" si="60"/>
      </c>
      <c r="HA20" s="48">
        <f t="shared" si="60"/>
      </c>
      <c r="HB20" s="48">
        <f t="shared" si="60"/>
      </c>
      <c r="HC20" s="48">
        <f t="shared" si="60"/>
      </c>
      <c r="HD20" s="48">
        <f t="shared" si="60"/>
      </c>
      <c r="HE20" s="48">
        <f t="shared" si="60"/>
      </c>
      <c r="HF20" s="48">
        <f t="shared" si="61"/>
      </c>
      <c r="HG20" s="48">
        <f t="shared" si="61"/>
      </c>
      <c r="HH20" s="48">
        <f t="shared" si="61"/>
      </c>
      <c r="HI20" s="48">
        <f t="shared" si="61"/>
      </c>
      <c r="HJ20" s="48">
        <f t="shared" si="61"/>
      </c>
      <c r="HK20" s="48">
        <f t="shared" si="61"/>
      </c>
      <c r="HL20" s="48">
        <f t="shared" si="61"/>
      </c>
      <c r="HM20" s="48">
        <f t="shared" si="61"/>
      </c>
      <c r="HN20" s="48">
        <f t="shared" si="61"/>
      </c>
      <c r="HO20" s="48">
        <f t="shared" si="61"/>
      </c>
      <c r="HP20" s="48">
        <f t="shared" si="62"/>
      </c>
      <c r="HQ20" s="48">
        <f t="shared" si="62"/>
      </c>
      <c r="HR20" s="48">
        <f t="shared" si="62"/>
      </c>
      <c r="HS20" s="48">
        <f t="shared" si="62"/>
      </c>
      <c r="HT20" s="48">
        <f t="shared" si="62"/>
      </c>
      <c r="HU20" s="48">
        <f t="shared" si="62"/>
      </c>
      <c r="HV20" s="48">
        <f t="shared" si="62"/>
      </c>
      <c r="HW20" s="48">
        <f t="shared" si="62"/>
      </c>
      <c r="HX20" s="48">
        <f t="shared" si="62"/>
      </c>
      <c r="HY20" s="48">
        <f t="shared" si="62"/>
      </c>
      <c r="HZ20" s="48">
        <f t="shared" si="63"/>
      </c>
      <c r="IA20" s="48">
        <f t="shared" si="63"/>
      </c>
      <c r="IB20" s="48">
        <f t="shared" si="63"/>
      </c>
      <c r="IC20" s="48">
        <f t="shared" si="63"/>
      </c>
      <c r="ID20" s="48">
        <f t="shared" si="63"/>
      </c>
      <c r="IE20" s="48">
        <f t="shared" si="63"/>
      </c>
      <c r="IF20" s="48">
        <f t="shared" si="63"/>
      </c>
      <c r="IG20" s="48">
        <f t="shared" si="63"/>
      </c>
      <c r="IH20" s="48">
        <f t="shared" si="63"/>
      </c>
      <c r="II20" s="48">
        <f t="shared" si="63"/>
      </c>
      <c r="IJ20" s="48">
        <f t="shared" si="63"/>
      </c>
      <c r="IK20"/>
      <c r="IL20"/>
      <c r="IM20"/>
      <c r="IN20"/>
      <c r="IO20"/>
      <c r="IP20"/>
      <c r="IQ20"/>
    </row>
    <row r="21" spans="1:251" s="7" customFormat="1" ht="24.75" customHeight="1">
      <c r="A21" s="41">
        <f>IF(Q3=DATE(2014,6,18),9,IF(Q3=DATE(2014,6,25),35,IF(Q3=DATE(2014,7,9),62,"")))</f>
        <v>62</v>
      </c>
      <c r="B21" s="45" t="str">
        <f>IF(A21="","",CONCATENATE(VLOOKUP(A21,$E$6:$J$69,5),"   ",VLOOKUP(A21,$E$6:$J$69,2),"   ",VLOOKUP(A21,$E$6:$J$69,6)))</f>
        <v>Argentina : Netherlands   Semi Finals   Sao Paulo</v>
      </c>
      <c r="C21" s="60"/>
      <c r="D21" s="61"/>
      <c r="E21" s="23">
        <f t="shared" si="39"/>
        <v>16</v>
      </c>
      <c r="F21" s="23" t="s">
        <v>28</v>
      </c>
      <c r="G21" s="47">
        <v>41809</v>
      </c>
      <c r="H21" s="25">
        <v>0.7916666666666666</v>
      </c>
      <c r="I21" s="26" t="s">
        <v>498</v>
      </c>
      <c r="J21" s="147" t="s">
        <v>409</v>
      </c>
      <c r="K21" s="27">
        <v>41809</v>
      </c>
      <c r="L21" s="27"/>
      <c r="M21" s="21">
        <f t="shared" si="40"/>
        <v>-41809</v>
      </c>
      <c r="N21" s="22">
        <f t="shared" si="41"/>
      </c>
      <c r="O21" s="22">
        <f t="shared" si="41"/>
      </c>
      <c r="P21" s="22">
        <f t="shared" si="41"/>
      </c>
      <c r="Q21" s="22">
        <f t="shared" si="41"/>
      </c>
      <c r="R21" s="22">
        <f t="shared" si="41"/>
      </c>
      <c r="S21" s="22">
        <f t="shared" si="41"/>
      </c>
      <c r="T21" s="22">
        <f t="shared" si="41"/>
      </c>
      <c r="U21" s="22">
        <f t="shared" si="41"/>
      </c>
      <c r="V21" s="22">
        <f t="shared" si="41"/>
      </c>
      <c r="W21" s="22">
        <f t="shared" si="41"/>
      </c>
      <c r="X21" s="22">
        <f t="shared" si="42"/>
      </c>
      <c r="Y21" s="22">
        <f t="shared" si="42"/>
      </c>
      <c r="Z21" s="22">
        <f t="shared" si="42"/>
      </c>
      <c r="AA21" s="22">
        <f t="shared" si="42"/>
      </c>
      <c r="AB21" s="22">
        <f t="shared" si="42"/>
      </c>
      <c r="AC21" s="22">
        <f t="shared" si="42"/>
      </c>
      <c r="AD21" s="22">
        <f t="shared" si="42"/>
      </c>
      <c r="AE21" s="22">
        <f t="shared" si="42"/>
      </c>
      <c r="AF21" s="22">
        <f t="shared" si="42"/>
      </c>
      <c r="AG21" s="22">
        <f t="shared" si="42"/>
      </c>
      <c r="AH21" s="22">
        <f t="shared" si="43"/>
      </c>
      <c r="AI21" s="22">
        <f t="shared" si="43"/>
      </c>
      <c r="AJ21" s="22">
        <f t="shared" si="43"/>
      </c>
      <c r="AK21" s="22">
        <f t="shared" si="43"/>
      </c>
      <c r="AL21" s="22">
        <f t="shared" si="43"/>
      </c>
      <c r="AM21" s="22">
        <f t="shared" si="43"/>
      </c>
      <c r="AN21" s="22">
        <f t="shared" si="43"/>
      </c>
      <c r="AO21" s="22">
        <f t="shared" si="43"/>
      </c>
      <c r="AP21" s="22">
        <f t="shared" si="43"/>
      </c>
      <c r="AQ21" s="22">
        <f t="shared" si="43"/>
      </c>
      <c r="AR21" s="22">
        <f t="shared" si="44"/>
      </c>
      <c r="AS21" s="22">
        <f t="shared" si="44"/>
      </c>
      <c r="AT21" s="22">
        <f t="shared" si="44"/>
      </c>
      <c r="AU21" s="22">
        <f t="shared" si="44"/>
      </c>
      <c r="AV21" s="22">
        <f t="shared" si="44"/>
      </c>
      <c r="AW21" s="22">
        <f t="shared" si="44"/>
      </c>
      <c r="AX21" s="22">
        <f t="shared" si="44"/>
      </c>
      <c r="AY21" s="22">
        <f t="shared" si="44"/>
      </c>
      <c r="AZ21" s="22">
        <f t="shared" si="44"/>
      </c>
      <c r="BA21" s="22">
        <f t="shared" si="44"/>
      </c>
      <c r="BB21" s="22">
        <f t="shared" si="45"/>
      </c>
      <c r="BC21" s="22">
        <f t="shared" si="45"/>
      </c>
      <c r="BD21" s="22">
        <f t="shared" si="45"/>
      </c>
      <c r="BE21" s="22">
        <f t="shared" si="45"/>
      </c>
      <c r="BF21" s="22">
        <f t="shared" si="45"/>
      </c>
      <c r="BG21" s="22">
        <f t="shared" si="45"/>
      </c>
      <c r="BH21" s="22">
        <f t="shared" si="45"/>
      </c>
      <c r="BI21" s="22">
        <f t="shared" si="45"/>
      </c>
      <c r="BJ21" s="22">
        <f t="shared" si="45"/>
      </c>
      <c r="BK21" s="48">
        <f t="shared" si="45"/>
      </c>
      <c r="BL21" s="48">
        <f t="shared" si="46"/>
      </c>
      <c r="BM21" s="48">
        <f t="shared" si="46"/>
      </c>
      <c r="BN21" s="48">
        <f t="shared" si="46"/>
      </c>
      <c r="BO21" s="48">
        <f t="shared" si="46"/>
      </c>
      <c r="BP21" s="48">
        <f t="shared" si="46"/>
      </c>
      <c r="BQ21" s="48">
        <f t="shared" si="46"/>
      </c>
      <c r="BR21" s="48">
        <f t="shared" si="46"/>
      </c>
      <c r="BS21" s="48">
        <f t="shared" si="46"/>
      </c>
      <c r="BT21" s="48">
        <f t="shared" si="46"/>
      </c>
      <c r="BU21" s="48">
        <f t="shared" si="46"/>
      </c>
      <c r="BV21" s="48">
        <f t="shared" si="47"/>
      </c>
      <c r="BW21" s="48">
        <f t="shared" si="47"/>
      </c>
      <c r="BX21" s="48">
        <f t="shared" si="47"/>
      </c>
      <c r="BY21" s="48">
        <f t="shared" si="47"/>
      </c>
      <c r="BZ21" s="48">
        <f t="shared" si="47"/>
      </c>
      <c r="CA21" s="48">
        <f t="shared" si="47"/>
      </c>
      <c r="CB21" s="48">
        <f t="shared" si="47"/>
      </c>
      <c r="CC21" s="48">
        <f t="shared" si="47"/>
      </c>
      <c r="CD21" s="48">
        <f t="shared" si="47"/>
      </c>
      <c r="CE21" s="48">
        <f t="shared" si="47"/>
      </c>
      <c r="CF21" s="48">
        <f t="shared" si="48"/>
      </c>
      <c r="CG21" s="48">
        <f t="shared" si="48"/>
      </c>
      <c r="CH21" s="48">
        <f t="shared" si="48"/>
      </c>
      <c r="CI21" s="48">
        <f t="shared" si="48"/>
      </c>
      <c r="CJ21" s="48">
        <f t="shared" si="48"/>
      </c>
      <c r="CK21" s="48">
        <f t="shared" si="48"/>
      </c>
      <c r="CL21" s="48">
        <f t="shared" si="48"/>
      </c>
      <c r="CM21" s="48">
        <f t="shared" si="48"/>
      </c>
      <c r="CN21" s="48">
        <f t="shared" si="48"/>
      </c>
      <c r="CO21" s="48">
        <f t="shared" si="48"/>
      </c>
      <c r="CP21" s="48">
        <f t="shared" si="49"/>
      </c>
      <c r="CQ21" s="48">
        <f t="shared" si="49"/>
      </c>
      <c r="CR21" s="48">
        <f t="shared" si="49"/>
      </c>
      <c r="CS21" s="48">
        <f t="shared" si="49"/>
      </c>
      <c r="CT21" s="48">
        <f t="shared" si="49"/>
      </c>
      <c r="CU21" s="48">
        <f t="shared" si="49"/>
      </c>
      <c r="CV21" s="48">
        <f t="shared" si="49"/>
      </c>
      <c r="CW21" s="48">
        <f t="shared" si="49"/>
      </c>
      <c r="CX21" s="48">
        <f t="shared" si="49"/>
      </c>
      <c r="CY21" s="48">
        <f t="shared" si="49"/>
      </c>
      <c r="CZ21" s="48">
        <f t="shared" si="50"/>
      </c>
      <c r="DA21" s="48">
        <f t="shared" si="50"/>
      </c>
      <c r="DB21" s="48">
        <f t="shared" si="50"/>
      </c>
      <c r="DC21" s="48">
        <f t="shared" si="50"/>
      </c>
      <c r="DD21" s="48">
        <f t="shared" si="50"/>
      </c>
      <c r="DE21" s="48">
        <f t="shared" si="50"/>
      </c>
      <c r="DF21" s="48">
        <f t="shared" si="50"/>
      </c>
      <c r="DG21" s="48">
        <f t="shared" si="50"/>
      </c>
      <c r="DH21" s="48">
        <f t="shared" si="50"/>
      </c>
      <c r="DI21" s="48">
        <f t="shared" si="50"/>
      </c>
      <c r="DJ21" s="48">
        <f t="shared" si="51"/>
      </c>
      <c r="DK21" s="48">
        <f t="shared" si="51"/>
      </c>
      <c r="DL21" s="48">
        <f t="shared" si="51"/>
      </c>
      <c r="DM21" s="48">
        <f t="shared" si="51"/>
      </c>
      <c r="DN21" s="48">
        <f t="shared" si="51"/>
      </c>
      <c r="DO21" s="48">
        <f t="shared" si="51"/>
      </c>
      <c r="DP21" s="48">
        <f t="shared" si="51"/>
      </c>
      <c r="DQ21" s="48">
        <f t="shared" si="51"/>
      </c>
      <c r="DR21" s="48">
        <f t="shared" si="51"/>
      </c>
      <c r="DS21" s="48">
        <f t="shared" si="51"/>
      </c>
      <c r="DT21" s="48">
        <f t="shared" si="52"/>
      </c>
      <c r="DU21" s="48">
        <f t="shared" si="52"/>
      </c>
      <c r="DV21" s="48">
        <f t="shared" si="52"/>
      </c>
      <c r="DW21" s="48">
        <f t="shared" si="52"/>
      </c>
      <c r="DX21" s="48">
        <f t="shared" si="52"/>
      </c>
      <c r="DY21" s="48">
        <f t="shared" si="52"/>
      </c>
      <c r="DZ21" s="48">
        <f t="shared" si="52"/>
      </c>
      <c r="EA21" s="48">
        <f t="shared" si="52"/>
      </c>
      <c r="EB21" s="48">
        <f t="shared" si="52"/>
      </c>
      <c r="EC21" s="48">
        <f t="shared" si="52"/>
      </c>
      <c r="ED21" s="48">
        <f t="shared" si="53"/>
      </c>
      <c r="EE21" s="48">
        <f t="shared" si="53"/>
      </c>
      <c r="EF21" s="48">
        <f t="shared" si="53"/>
      </c>
      <c r="EG21" s="48">
        <f t="shared" si="53"/>
      </c>
      <c r="EH21" s="48">
        <f t="shared" si="53"/>
      </c>
      <c r="EI21" s="48">
        <f t="shared" si="53"/>
      </c>
      <c r="EJ21" s="48">
        <f t="shared" si="53"/>
      </c>
      <c r="EK21" s="48">
        <f t="shared" si="53"/>
      </c>
      <c r="EL21" s="48">
        <f t="shared" si="53"/>
      </c>
      <c r="EM21" s="48">
        <f t="shared" si="53"/>
      </c>
      <c r="EN21" s="48">
        <f t="shared" si="54"/>
      </c>
      <c r="EO21" s="48">
        <f t="shared" si="54"/>
      </c>
      <c r="EP21" s="48">
        <f t="shared" si="54"/>
      </c>
      <c r="EQ21" s="48">
        <f t="shared" si="54"/>
      </c>
      <c r="ER21" s="48">
        <f t="shared" si="54"/>
      </c>
      <c r="ES21" s="48">
        <f t="shared" si="54"/>
      </c>
      <c r="ET21" s="48">
        <f t="shared" si="54"/>
      </c>
      <c r="EU21" s="48">
        <f t="shared" si="54"/>
      </c>
      <c r="EV21" s="48">
        <f t="shared" si="54"/>
      </c>
      <c r="EW21" s="48">
        <f t="shared" si="54"/>
      </c>
      <c r="EX21" s="48">
        <f t="shared" si="55"/>
      </c>
      <c r="EY21" s="48">
        <f t="shared" si="55"/>
      </c>
      <c r="EZ21" s="48">
        <f t="shared" si="55"/>
      </c>
      <c r="FA21" s="48">
        <f t="shared" si="55"/>
      </c>
      <c r="FB21" s="48">
        <f t="shared" si="55"/>
      </c>
      <c r="FC21" s="48">
        <f t="shared" si="55"/>
      </c>
      <c r="FD21" s="48">
        <f t="shared" si="55"/>
      </c>
      <c r="FE21" s="48">
        <f t="shared" si="55"/>
      </c>
      <c r="FF21" s="48">
        <f t="shared" si="55"/>
      </c>
      <c r="FG21" s="48">
        <f t="shared" si="55"/>
      </c>
      <c r="FH21" s="48">
        <f t="shared" si="56"/>
      </c>
      <c r="FI21" s="48">
        <f t="shared" si="56"/>
      </c>
      <c r="FJ21" s="48">
        <f t="shared" si="56"/>
      </c>
      <c r="FK21" s="48">
        <f t="shared" si="56"/>
      </c>
      <c r="FL21" s="48">
        <f t="shared" si="56"/>
      </c>
      <c r="FM21" s="48">
        <f t="shared" si="56"/>
      </c>
      <c r="FN21" s="48">
        <f t="shared" si="56"/>
      </c>
      <c r="FO21" s="48">
        <f t="shared" si="56"/>
      </c>
      <c r="FP21" s="48">
        <f t="shared" si="56"/>
      </c>
      <c r="FQ21" s="48">
        <f t="shared" si="56"/>
      </c>
      <c r="FR21" s="48">
        <f t="shared" si="57"/>
      </c>
      <c r="FS21" s="48">
        <f t="shared" si="57"/>
      </c>
      <c r="FT21" s="48">
        <f t="shared" si="57"/>
      </c>
      <c r="FU21" s="48">
        <f t="shared" si="57"/>
      </c>
      <c r="FV21" s="48">
        <f t="shared" si="57"/>
      </c>
      <c r="FW21" s="48">
        <f t="shared" si="57"/>
      </c>
      <c r="FX21" s="48">
        <f t="shared" si="57"/>
      </c>
      <c r="FY21" s="48">
        <f t="shared" si="57"/>
      </c>
      <c r="FZ21" s="48">
        <f t="shared" si="57"/>
      </c>
      <c r="GA21" s="48">
        <f t="shared" si="57"/>
      </c>
      <c r="GB21" s="48">
        <f t="shared" si="58"/>
      </c>
      <c r="GC21" s="48">
        <f t="shared" si="58"/>
      </c>
      <c r="GD21" s="48">
        <f t="shared" si="58"/>
      </c>
      <c r="GE21" s="48">
        <f t="shared" si="58"/>
      </c>
      <c r="GF21" s="48">
        <f t="shared" si="58"/>
      </c>
      <c r="GG21" s="48">
        <f t="shared" si="58"/>
      </c>
      <c r="GH21" s="48">
        <f t="shared" si="58"/>
      </c>
      <c r="GI21" s="48">
        <f t="shared" si="58"/>
      </c>
      <c r="GJ21" s="48">
        <f t="shared" si="58"/>
      </c>
      <c r="GK21" s="48">
        <f t="shared" si="58"/>
      </c>
      <c r="GL21" s="48">
        <f t="shared" si="59"/>
      </c>
      <c r="GM21" s="48">
        <f t="shared" si="59"/>
      </c>
      <c r="GN21" s="48">
        <f t="shared" si="59"/>
      </c>
      <c r="GO21" s="48">
        <f t="shared" si="59"/>
      </c>
      <c r="GP21" s="48">
        <f t="shared" si="59"/>
      </c>
      <c r="GQ21" s="48">
        <f t="shared" si="59"/>
      </c>
      <c r="GR21" s="48">
        <f t="shared" si="59"/>
      </c>
      <c r="GS21" s="48">
        <f t="shared" si="59"/>
      </c>
      <c r="GT21" s="48">
        <f t="shared" si="59"/>
      </c>
      <c r="GU21" s="48">
        <f t="shared" si="59"/>
      </c>
      <c r="GV21" s="48">
        <f t="shared" si="60"/>
      </c>
      <c r="GW21" s="48">
        <f t="shared" si="60"/>
      </c>
      <c r="GX21" s="48">
        <f t="shared" si="60"/>
      </c>
      <c r="GY21" s="48">
        <f t="shared" si="60"/>
      </c>
      <c r="GZ21" s="48">
        <f t="shared" si="60"/>
      </c>
      <c r="HA21" s="48">
        <f t="shared" si="60"/>
      </c>
      <c r="HB21" s="48">
        <f t="shared" si="60"/>
      </c>
      <c r="HC21" s="48">
        <f t="shared" si="60"/>
      </c>
      <c r="HD21" s="48">
        <f t="shared" si="60"/>
      </c>
      <c r="HE21" s="48">
        <f t="shared" si="60"/>
      </c>
      <c r="HF21" s="48">
        <f t="shared" si="61"/>
      </c>
      <c r="HG21" s="48">
        <f t="shared" si="61"/>
      </c>
      <c r="HH21" s="48">
        <f t="shared" si="61"/>
      </c>
      <c r="HI21" s="48">
        <f t="shared" si="61"/>
      </c>
      <c r="HJ21" s="48">
        <f t="shared" si="61"/>
      </c>
      <c r="HK21" s="48">
        <f t="shared" si="61"/>
      </c>
      <c r="HL21" s="48">
        <f t="shared" si="61"/>
      </c>
      <c r="HM21" s="48">
        <f t="shared" si="61"/>
      </c>
      <c r="HN21" s="48">
        <f t="shared" si="61"/>
      </c>
      <c r="HO21" s="48">
        <f t="shared" si="61"/>
      </c>
      <c r="HP21" s="48">
        <f t="shared" si="62"/>
      </c>
      <c r="HQ21" s="48">
        <f t="shared" si="62"/>
      </c>
      <c r="HR21" s="48">
        <f t="shared" si="62"/>
      </c>
      <c r="HS21" s="48">
        <f t="shared" si="62"/>
      </c>
      <c r="HT21" s="48">
        <f t="shared" si="62"/>
      </c>
      <c r="HU21" s="48">
        <f t="shared" si="62"/>
      </c>
      <c r="HV21" s="48">
        <f t="shared" si="62"/>
      </c>
      <c r="HW21" s="48">
        <f t="shared" si="62"/>
      </c>
      <c r="HX21" s="48">
        <f t="shared" si="62"/>
      </c>
      <c r="HY21" s="48">
        <f t="shared" si="62"/>
      </c>
      <c r="HZ21" s="48">
        <f t="shared" si="63"/>
      </c>
      <c r="IA21" s="48">
        <f t="shared" si="63"/>
      </c>
      <c r="IB21" s="48">
        <f t="shared" si="63"/>
      </c>
      <c r="IC21" s="48">
        <f t="shared" si="63"/>
      </c>
      <c r="ID21" s="48">
        <f t="shared" si="63"/>
      </c>
      <c r="IE21" s="48">
        <f t="shared" si="63"/>
      </c>
      <c r="IF21" s="48">
        <f t="shared" si="63"/>
      </c>
      <c r="IG21" s="48">
        <f t="shared" si="63"/>
      </c>
      <c r="IH21" s="48">
        <f t="shared" si="63"/>
      </c>
      <c r="II21" s="48">
        <f t="shared" si="63"/>
      </c>
      <c r="IJ21" s="48">
        <f t="shared" si="63"/>
      </c>
      <c r="IK21"/>
      <c r="IL21"/>
      <c r="IM21"/>
      <c r="IN21"/>
      <c r="IO21"/>
      <c r="IP21"/>
      <c r="IQ21"/>
    </row>
    <row r="22" spans="1:251" ht="24.75" customHeight="1">
      <c r="A22" s="41">
        <f>IF(Q3=DATE(2014,6,18),10,IF(Q3=DATE(2014,6,25),36,""))</f>
      </c>
      <c r="B22" s="45">
        <f>IF(A22="","",CONCATENATE(VLOOKUP(A22,$E$6:$J$69,5),"   ",VLOOKUP(A22,$E$6:$J$69,2),"   ",VLOOKUP(A22,$E$6:$J$69,6)))</f>
      </c>
      <c r="C22" s="62"/>
      <c r="D22" s="61"/>
      <c r="E22" s="23">
        <f t="shared" si="39"/>
        <v>17</v>
      </c>
      <c r="F22" s="23" t="s">
        <v>28</v>
      </c>
      <c r="G22" s="47">
        <v>41814</v>
      </c>
      <c r="H22" s="25">
        <v>0.7083333333333334</v>
      </c>
      <c r="I22" s="26" t="s">
        <v>500</v>
      </c>
      <c r="J22" s="147" t="s">
        <v>413</v>
      </c>
      <c r="K22" s="27">
        <v>41814</v>
      </c>
      <c r="L22" s="27"/>
      <c r="M22" s="21">
        <f t="shared" si="40"/>
        <v>-41814</v>
      </c>
      <c r="N22" s="22">
        <f t="shared" si="41"/>
      </c>
      <c r="O22" s="22">
        <f t="shared" si="41"/>
      </c>
      <c r="P22" s="22">
        <f t="shared" si="41"/>
      </c>
      <c r="Q22" s="22">
        <f t="shared" si="41"/>
      </c>
      <c r="R22" s="22">
        <f t="shared" si="41"/>
      </c>
      <c r="S22" s="22">
        <f t="shared" si="41"/>
      </c>
      <c r="T22" s="22">
        <f t="shared" si="41"/>
      </c>
      <c r="U22" s="22">
        <f t="shared" si="41"/>
      </c>
      <c r="V22" s="22">
        <f t="shared" si="41"/>
      </c>
      <c r="W22" s="22">
        <f t="shared" si="41"/>
      </c>
      <c r="X22" s="22">
        <f t="shared" si="42"/>
      </c>
      <c r="Y22" s="22">
        <f t="shared" si="42"/>
      </c>
      <c r="Z22" s="22">
        <f t="shared" si="42"/>
      </c>
      <c r="AA22" s="22">
        <f t="shared" si="42"/>
      </c>
      <c r="AB22" s="22">
        <f t="shared" si="42"/>
      </c>
      <c r="AC22" s="22">
        <f t="shared" si="42"/>
      </c>
      <c r="AD22" s="22">
        <f t="shared" si="42"/>
      </c>
      <c r="AE22" s="22">
        <f t="shared" si="42"/>
      </c>
      <c r="AF22" s="22">
        <f t="shared" si="42"/>
      </c>
      <c r="AG22" s="22">
        <f t="shared" si="42"/>
      </c>
      <c r="AH22" s="22">
        <f t="shared" si="43"/>
      </c>
      <c r="AI22" s="22">
        <f t="shared" si="43"/>
      </c>
      <c r="AJ22" s="22">
        <f t="shared" si="43"/>
      </c>
      <c r="AK22" s="22">
        <f t="shared" si="43"/>
      </c>
      <c r="AL22" s="22">
        <f t="shared" si="43"/>
      </c>
      <c r="AM22" s="22">
        <f t="shared" si="43"/>
      </c>
      <c r="AN22" s="22">
        <f t="shared" si="43"/>
      </c>
      <c r="AO22" s="22">
        <f t="shared" si="43"/>
      </c>
      <c r="AP22" s="22">
        <f t="shared" si="43"/>
      </c>
      <c r="AQ22" s="22">
        <f t="shared" si="43"/>
      </c>
      <c r="AR22" s="22">
        <f t="shared" si="44"/>
      </c>
      <c r="AS22" s="22">
        <f t="shared" si="44"/>
      </c>
      <c r="AT22" s="22">
        <f t="shared" si="44"/>
      </c>
      <c r="AU22" s="22">
        <f t="shared" si="44"/>
      </c>
      <c r="AV22" s="22">
        <f t="shared" si="44"/>
      </c>
      <c r="AW22" s="22">
        <f t="shared" si="44"/>
      </c>
      <c r="AX22" s="22">
        <f t="shared" si="44"/>
      </c>
      <c r="AY22" s="22">
        <f t="shared" si="44"/>
      </c>
      <c r="AZ22" s="22">
        <f t="shared" si="44"/>
      </c>
      <c r="BA22" s="22">
        <f t="shared" si="44"/>
      </c>
      <c r="BB22" s="22">
        <f t="shared" si="45"/>
      </c>
      <c r="BC22" s="22">
        <f t="shared" si="45"/>
      </c>
      <c r="BD22" s="22">
        <f t="shared" si="45"/>
      </c>
      <c r="BE22" s="22">
        <f t="shared" si="45"/>
      </c>
      <c r="BF22" s="22">
        <f t="shared" si="45"/>
      </c>
      <c r="BG22" s="22">
        <f t="shared" si="45"/>
      </c>
      <c r="BH22" s="22">
        <f t="shared" si="45"/>
      </c>
      <c r="BI22" s="22">
        <f t="shared" si="45"/>
      </c>
      <c r="BJ22" s="22">
        <f t="shared" si="45"/>
      </c>
      <c r="BK22" s="48">
        <f t="shared" si="45"/>
      </c>
      <c r="BL22" s="48">
        <f t="shared" si="46"/>
      </c>
      <c r="BM22" s="48">
        <f t="shared" si="46"/>
      </c>
      <c r="BN22" s="48">
        <f t="shared" si="46"/>
      </c>
      <c r="BO22" s="48">
        <f t="shared" si="46"/>
      </c>
      <c r="BP22" s="48">
        <f t="shared" si="46"/>
      </c>
      <c r="BQ22" s="48">
        <f t="shared" si="46"/>
      </c>
      <c r="BR22" s="48">
        <f t="shared" si="46"/>
      </c>
      <c r="BS22" s="48">
        <f t="shared" si="46"/>
      </c>
      <c r="BT22" s="48">
        <f t="shared" si="46"/>
      </c>
      <c r="BU22" s="48">
        <f t="shared" si="46"/>
      </c>
      <c r="BV22" s="48">
        <f t="shared" si="47"/>
      </c>
      <c r="BW22" s="48">
        <f t="shared" si="47"/>
      </c>
      <c r="BX22" s="48">
        <f t="shared" si="47"/>
      </c>
      <c r="BY22" s="48">
        <f t="shared" si="47"/>
      </c>
      <c r="BZ22" s="48">
        <f t="shared" si="47"/>
      </c>
      <c r="CA22" s="48">
        <f t="shared" si="47"/>
      </c>
      <c r="CB22" s="48">
        <f t="shared" si="47"/>
      </c>
      <c r="CC22" s="48">
        <f t="shared" si="47"/>
      </c>
      <c r="CD22" s="48">
        <f t="shared" si="47"/>
      </c>
      <c r="CE22" s="48">
        <f t="shared" si="47"/>
      </c>
      <c r="CF22" s="48">
        <f t="shared" si="48"/>
      </c>
      <c r="CG22" s="48">
        <f t="shared" si="48"/>
      </c>
      <c r="CH22" s="48">
        <f t="shared" si="48"/>
      </c>
      <c r="CI22" s="48">
        <f t="shared" si="48"/>
      </c>
      <c r="CJ22" s="48">
        <f t="shared" si="48"/>
      </c>
      <c r="CK22" s="48">
        <f t="shared" si="48"/>
      </c>
      <c r="CL22" s="48">
        <f t="shared" si="48"/>
      </c>
      <c r="CM22" s="48">
        <f t="shared" si="48"/>
      </c>
      <c r="CN22" s="48">
        <f t="shared" si="48"/>
      </c>
      <c r="CO22" s="48">
        <f t="shared" si="48"/>
      </c>
      <c r="CP22" s="48">
        <f t="shared" si="49"/>
      </c>
      <c r="CQ22" s="48">
        <f t="shared" si="49"/>
      </c>
      <c r="CR22" s="48">
        <f t="shared" si="49"/>
      </c>
      <c r="CS22" s="48">
        <f t="shared" si="49"/>
      </c>
      <c r="CT22" s="48">
        <f t="shared" si="49"/>
      </c>
      <c r="CU22" s="48">
        <f t="shared" si="49"/>
      </c>
      <c r="CV22" s="48">
        <f t="shared" si="49"/>
      </c>
      <c r="CW22" s="48">
        <f t="shared" si="49"/>
      </c>
      <c r="CX22" s="48">
        <f t="shared" si="49"/>
      </c>
      <c r="CY22" s="48">
        <f t="shared" si="49"/>
      </c>
      <c r="CZ22" s="48">
        <f t="shared" si="50"/>
      </c>
      <c r="DA22" s="48">
        <f t="shared" si="50"/>
      </c>
      <c r="DB22" s="48">
        <f t="shared" si="50"/>
      </c>
      <c r="DC22" s="48">
        <f t="shared" si="50"/>
      </c>
      <c r="DD22" s="48">
        <f t="shared" si="50"/>
      </c>
      <c r="DE22" s="48">
        <f t="shared" si="50"/>
      </c>
      <c r="DF22" s="48">
        <f t="shared" si="50"/>
      </c>
      <c r="DG22" s="48">
        <f t="shared" si="50"/>
      </c>
      <c r="DH22" s="48">
        <f t="shared" si="50"/>
      </c>
      <c r="DI22" s="48">
        <f t="shared" si="50"/>
      </c>
      <c r="DJ22" s="48">
        <f t="shared" si="51"/>
      </c>
      <c r="DK22" s="48">
        <f t="shared" si="51"/>
      </c>
      <c r="DL22" s="48">
        <f t="shared" si="51"/>
      </c>
      <c r="DM22" s="48">
        <f t="shared" si="51"/>
      </c>
      <c r="DN22" s="48">
        <f t="shared" si="51"/>
      </c>
      <c r="DO22" s="48">
        <f t="shared" si="51"/>
      </c>
      <c r="DP22" s="48">
        <f t="shared" si="51"/>
      </c>
      <c r="DQ22" s="48">
        <f t="shared" si="51"/>
      </c>
      <c r="DR22" s="48">
        <f t="shared" si="51"/>
      </c>
      <c r="DS22" s="48">
        <f t="shared" si="51"/>
      </c>
      <c r="DT22" s="48">
        <f t="shared" si="52"/>
      </c>
      <c r="DU22" s="48">
        <f t="shared" si="52"/>
      </c>
      <c r="DV22" s="48">
        <f t="shared" si="52"/>
      </c>
      <c r="DW22" s="48">
        <f t="shared" si="52"/>
      </c>
      <c r="DX22" s="48">
        <f t="shared" si="52"/>
      </c>
      <c r="DY22" s="48">
        <f t="shared" si="52"/>
      </c>
      <c r="DZ22" s="48">
        <f t="shared" si="52"/>
      </c>
      <c r="EA22" s="48">
        <f t="shared" si="52"/>
      </c>
      <c r="EB22" s="48">
        <f t="shared" si="52"/>
      </c>
      <c r="EC22" s="48">
        <f t="shared" si="52"/>
      </c>
      <c r="ED22" s="48">
        <f t="shared" si="53"/>
      </c>
      <c r="EE22" s="48">
        <f t="shared" si="53"/>
      </c>
      <c r="EF22" s="48">
        <f t="shared" si="53"/>
      </c>
      <c r="EG22" s="48">
        <f t="shared" si="53"/>
      </c>
      <c r="EH22" s="48">
        <f t="shared" si="53"/>
      </c>
      <c r="EI22" s="48">
        <f t="shared" si="53"/>
      </c>
      <c r="EJ22" s="48">
        <f t="shared" si="53"/>
      </c>
      <c r="EK22" s="48">
        <f t="shared" si="53"/>
      </c>
      <c r="EL22" s="48">
        <f t="shared" si="53"/>
      </c>
      <c r="EM22" s="48">
        <f t="shared" si="53"/>
      </c>
      <c r="EN22" s="48">
        <f t="shared" si="54"/>
      </c>
      <c r="EO22" s="48">
        <f t="shared" si="54"/>
      </c>
      <c r="EP22" s="48">
        <f t="shared" si="54"/>
      </c>
      <c r="EQ22" s="48">
        <f t="shared" si="54"/>
      </c>
      <c r="ER22" s="48">
        <f t="shared" si="54"/>
      </c>
      <c r="ES22" s="48">
        <f t="shared" si="54"/>
      </c>
      <c r="ET22" s="48">
        <f t="shared" si="54"/>
      </c>
      <c r="EU22" s="48">
        <f t="shared" si="54"/>
      </c>
      <c r="EV22" s="48">
        <f t="shared" si="54"/>
      </c>
      <c r="EW22" s="48">
        <f t="shared" si="54"/>
      </c>
      <c r="EX22" s="48">
        <f t="shared" si="55"/>
      </c>
      <c r="EY22" s="48">
        <f t="shared" si="55"/>
      </c>
      <c r="EZ22" s="48">
        <f t="shared" si="55"/>
      </c>
      <c r="FA22" s="48">
        <f t="shared" si="55"/>
      </c>
      <c r="FB22" s="48">
        <f t="shared" si="55"/>
      </c>
      <c r="FC22" s="48">
        <f t="shared" si="55"/>
      </c>
      <c r="FD22" s="48">
        <f t="shared" si="55"/>
      </c>
      <c r="FE22" s="48">
        <f t="shared" si="55"/>
      </c>
      <c r="FF22" s="48">
        <f t="shared" si="55"/>
      </c>
      <c r="FG22" s="48">
        <f t="shared" si="55"/>
      </c>
      <c r="FH22" s="48">
        <f t="shared" si="56"/>
      </c>
      <c r="FI22" s="48">
        <f t="shared" si="56"/>
      </c>
      <c r="FJ22" s="48">
        <f t="shared" si="56"/>
      </c>
      <c r="FK22" s="48">
        <f t="shared" si="56"/>
      </c>
      <c r="FL22" s="48">
        <f t="shared" si="56"/>
      </c>
      <c r="FM22" s="48">
        <f t="shared" si="56"/>
      </c>
      <c r="FN22" s="48">
        <f t="shared" si="56"/>
      </c>
      <c r="FO22" s="48">
        <f t="shared" si="56"/>
      </c>
      <c r="FP22" s="48">
        <f t="shared" si="56"/>
      </c>
      <c r="FQ22" s="48">
        <f t="shared" si="56"/>
      </c>
      <c r="FR22" s="48">
        <f t="shared" si="57"/>
      </c>
      <c r="FS22" s="48">
        <f t="shared" si="57"/>
      </c>
      <c r="FT22" s="48">
        <f t="shared" si="57"/>
      </c>
      <c r="FU22" s="48">
        <f t="shared" si="57"/>
      </c>
      <c r="FV22" s="48">
        <f t="shared" si="57"/>
      </c>
      <c r="FW22" s="48">
        <f t="shared" si="57"/>
      </c>
      <c r="FX22" s="48">
        <f t="shared" si="57"/>
      </c>
      <c r="FY22" s="48">
        <f t="shared" si="57"/>
      </c>
      <c r="FZ22" s="48">
        <f t="shared" si="57"/>
      </c>
      <c r="GA22" s="48">
        <f t="shared" si="57"/>
      </c>
      <c r="GB22" s="48">
        <f t="shared" si="58"/>
      </c>
      <c r="GC22" s="48">
        <f t="shared" si="58"/>
      </c>
      <c r="GD22" s="48">
        <f t="shared" si="58"/>
      </c>
      <c r="GE22" s="48">
        <f t="shared" si="58"/>
      </c>
      <c r="GF22" s="48">
        <f t="shared" si="58"/>
      </c>
      <c r="GG22" s="48">
        <f t="shared" si="58"/>
      </c>
      <c r="GH22" s="48">
        <f t="shared" si="58"/>
      </c>
      <c r="GI22" s="48">
        <f t="shared" si="58"/>
      </c>
      <c r="GJ22" s="48">
        <f t="shared" si="58"/>
      </c>
      <c r="GK22" s="48">
        <f t="shared" si="58"/>
      </c>
      <c r="GL22" s="48">
        <f t="shared" si="59"/>
      </c>
      <c r="GM22" s="48">
        <f t="shared" si="59"/>
      </c>
      <c r="GN22" s="48">
        <f t="shared" si="59"/>
      </c>
      <c r="GO22" s="48">
        <f t="shared" si="59"/>
      </c>
      <c r="GP22" s="48">
        <f t="shared" si="59"/>
      </c>
      <c r="GQ22" s="48">
        <f t="shared" si="59"/>
      </c>
      <c r="GR22" s="48">
        <f t="shared" si="59"/>
      </c>
      <c r="GS22" s="48">
        <f t="shared" si="59"/>
      </c>
      <c r="GT22" s="48">
        <f t="shared" si="59"/>
      </c>
      <c r="GU22" s="48">
        <f t="shared" si="59"/>
      </c>
      <c r="GV22" s="48">
        <f t="shared" si="60"/>
      </c>
      <c r="GW22" s="48">
        <f t="shared" si="60"/>
      </c>
      <c r="GX22" s="48">
        <f t="shared" si="60"/>
      </c>
      <c r="GY22" s="48">
        <f t="shared" si="60"/>
      </c>
      <c r="GZ22" s="48">
        <f t="shared" si="60"/>
      </c>
      <c r="HA22" s="48">
        <f t="shared" si="60"/>
      </c>
      <c r="HB22" s="48">
        <f t="shared" si="60"/>
      </c>
      <c r="HC22" s="48">
        <f t="shared" si="60"/>
      </c>
      <c r="HD22" s="48">
        <f t="shared" si="60"/>
      </c>
      <c r="HE22" s="48">
        <f t="shared" si="60"/>
      </c>
      <c r="HF22" s="48">
        <f t="shared" si="61"/>
      </c>
      <c r="HG22" s="48">
        <f t="shared" si="61"/>
      </c>
      <c r="HH22" s="48">
        <f t="shared" si="61"/>
      </c>
      <c r="HI22" s="48">
        <f t="shared" si="61"/>
      </c>
      <c r="HJ22" s="48">
        <f t="shared" si="61"/>
      </c>
      <c r="HK22" s="48">
        <f t="shared" si="61"/>
      </c>
      <c r="HL22" s="48">
        <f t="shared" si="61"/>
      </c>
      <c r="HM22" s="48">
        <f t="shared" si="61"/>
      </c>
      <c r="HN22" s="48">
        <f t="shared" si="61"/>
      </c>
      <c r="HO22" s="48">
        <f t="shared" si="61"/>
      </c>
      <c r="HP22" s="48">
        <f t="shared" si="62"/>
      </c>
      <c r="HQ22" s="48">
        <f t="shared" si="62"/>
      </c>
      <c r="HR22" s="48">
        <f t="shared" si="62"/>
      </c>
      <c r="HS22" s="48">
        <f t="shared" si="62"/>
      </c>
      <c r="HT22" s="48">
        <f t="shared" si="62"/>
      </c>
      <c r="HU22" s="48">
        <f t="shared" si="62"/>
      </c>
      <c r="HV22" s="48">
        <f t="shared" si="62"/>
      </c>
      <c r="HW22" s="48">
        <f t="shared" si="62"/>
      </c>
      <c r="HX22" s="48">
        <f t="shared" si="62"/>
      </c>
      <c r="HY22" s="48">
        <f t="shared" si="62"/>
      </c>
      <c r="HZ22" s="48">
        <f t="shared" si="63"/>
      </c>
      <c r="IA22" s="48">
        <f t="shared" si="63"/>
      </c>
      <c r="IB22" s="48">
        <f t="shared" si="63"/>
      </c>
      <c r="IC22" s="48">
        <f t="shared" si="63"/>
      </c>
      <c r="ID22" s="48">
        <f t="shared" si="63"/>
      </c>
      <c r="IE22" s="48">
        <f t="shared" si="63"/>
      </c>
      <c r="IF22" s="48">
        <f t="shared" si="63"/>
      </c>
      <c r="IG22" s="48">
        <f t="shared" si="63"/>
      </c>
      <c r="IH22" s="48">
        <f t="shared" si="63"/>
      </c>
      <c r="II22" s="48">
        <f t="shared" si="63"/>
      </c>
      <c r="IJ22" s="48">
        <f t="shared" si="63"/>
      </c>
      <c r="IK22"/>
      <c r="IL22"/>
      <c r="IM22"/>
      <c r="IN22"/>
      <c r="IO22"/>
      <c r="IP22"/>
      <c r="IQ22"/>
    </row>
    <row r="23" spans="1:251" ht="24.75" customHeight="1" thickBot="1">
      <c r="A23" s="41">
        <f>IF(Q3=DATE(2014,6,18),4,IF(Q3=DATE(2014,6,25),29,""))</f>
      </c>
      <c r="B23" s="45">
        <f>IF(A23="","",CONCATENATE(VLOOKUP(A23,$E$6:$J$69,5),"   ",VLOOKUP(A23,$E$6:$J$69,2),"   ",VLOOKUP(A23,$E$6:$J$69,6)))</f>
      </c>
      <c r="C23" s="62"/>
      <c r="D23" s="61"/>
      <c r="E23" s="23">
        <f t="shared" si="39"/>
        <v>18</v>
      </c>
      <c r="F23" s="23" t="s">
        <v>28</v>
      </c>
      <c r="G23" s="52">
        <v>41814</v>
      </c>
      <c r="H23" s="53">
        <v>0.7083333333333334</v>
      </c>
      <c r="I23" s="54" t="s">
        <v>502</v>
      </c>
      <c r="J23" s="215" t="s">
        <v>483</v>
      </c>
      <c r="K23" s="55">
        <v>41814</v>
      </c>
      <c r="L23" s="27"/>
      <c r="M23" s="21">
        <f t="shared" si="40"/>
        <v>-41814</v>
      </c>
      <c r="N23" s="22">
        <f t="shared" si="41"/>
      </c>
      <c r="O23" s="22">
        <f t="shared" si="41"/>
      </c>
      <c r="P23" s="22">
        <f t="shared" si="41"/>
      </c>
      <c r="Q23" s="22">
        <f t="shared" si="41"/>
      </c>
      <c r="R23" s="22">
        <f t="shared" si="41"/>
      </c>
      <c r="S23" s="22">
        <f t="shared" si="41"/>
      </c>
      <c r="T23" s="22">
        <f t="shared" si="41"/>
      </c>
      <c r="U23" s="22">
        <f t="shared" si="41"/>
      </c>
      <c r="V23" s="22">
        <f t="shared" si="41"/>
      </c>
      <c r="W23" s="22">
        <f t="shared" si="41"/>
      </c>
      <c r="X23" s="22">
        <f t="shared" si="42"/>
      </c>
      <c r="Y23" s="22">
        <f t="shared" si="42"/>
      </c>
      <c r="Z23" s="22">
        <f t="shared" si="42"/>
      </c>
      <c r="AA23" s="22">
        <f t="shared" si="42"/>
      </c>
      <c r="AB23" s="22">
        <f t="shared" si="42"/>
      </c>
      <c r="AC23" s="22">
        <f t="shared" si="42"/>
      </c>
      <c r="AD23" s="22">
        <f t="shared" si="42"/>
      </c>
      <c r="AE23" s="22">
        <f t="shared" si="42"/>
      </c>
      <c r="AF23" s="22">
        <f t="shared" si="42"/>
      </c>
      <c r="AG23" s="22">
        <f t="shared" si="42"/>
      </c>
      <c r="AH23" s="22">
        <f t="shared" si="43"/>
      </c>
      <c r="AI23" s="22">
        <f t="shared" si="43"/>
      </c>
      <c r="AJ23" s="22">
        <f t="shared" si="43"/>
      </c>
      <c r="AK23" s="22">
        <f t="shared" si="43"/>
      </c>
      <c r="AL23" s="22">
        <f t="shared" si="43"/>
      </c>
      <c r="AM23" s="22">
        <f t="shared" si="43"/>
      </c>
      <c r="AN23" s="22">
        <f t="shared" si="43"/>
      </c>
      <c r="AO23" s="22">
        <f t="shared" si="43"/>
      </c>
      <c r="AP23" s="22">
        <f t="shared" si="43"/>
      </c>
      <c r="AQ23" s="22">
        <f t="shared" si="43"/>
      </c>
      <c r="AR23" s="22">
        <f t="shared" si="44"/>
      </c>
      <c r="AS23" s="22">
        <f t="shared" si="44"/>
      </c>
      <c r="AT23" s="22">
        <f t="shared" si="44"/>
      </c>
      <c r="AU23" s="22">
        <f t="shared" si="44"/>
      </c>
      <c r="AV23" s="22">
        <f t="shared" si="44"/>
      </c>
      <c r="AW23" s="22">
        <f t="shared" si="44"/>
      </c>
      <c r="AX23" s="22">
        <f t="shared" si="44"/>
      </c>
      <c r="AY23" s="22">
        <f t="shared" si="44"/>
      </c>
      <c r="AZ23" s="22">
        <f t="shared" si="44"/>
      </c>
      <c r="BA23" s="22">
        <f t="shared" si="44"/>
      </c>
      <c r="BB23" s="22">
        <f t="shared" si="45"/>
      </c>
      <c r="BC23" s="22">
        <f t="shared" si="45"/>
      </c>
      <c r="BD23" s="22">
        <f t="shared" si="45"/>
      </c>
      <c r="BE23" s="22">
        <f t="shared" si="45"/>
      </c>
      <c r="BF23" s="22">
        <f t="shared" si="45"/>
      </c>
      <c r="BG23" s="22">
        <f t="shared" si="45"/>
      </c>
      <c r="BH23" s="22">
        <f t="shared" si="45"/>
      </c>
      <c r="BI23" s="22">
        <f t="shared" si="45"/>
      </c>
      <c r="BJ23" s="22">
        <f t="shared" si="45"/>
      </c>
      <c r="BK23" s="48">
        <f t="shared" si="45"/>
      </c>
      <c r="BL23" s="48">
        <f t="shared" si="46"/>
      </c>
      <c r="BM23" s="48">
        <f t="shared" si="46"/>
      </c>
      <c r="BN23" s="48">
        <f t="shared" si="46"/>
      </c>
      <c r="BO23" s="48">
        <f t="shared" si="46"/>
      </c>
      <c r="BP23" s="48">
        <f t="shared" si="46"/>
      </c>
      <c r="BQ23" s="48">
        <f t="shared" si="46"/>
      </c>
      <c r="BR23" s="48">
        <f t="shared" si="46"/>
      </c>
      <c r="BS23" s="48">
        <f t="shared" si="46"/>
      </c>
      <c r="BT23" s="48">
        <f t="shared" si="46"/>
      </c>
      <c r="BU23" s="48">
        <f t="shared" si="46"/>
      </c>
      <c r="BV23" s="48">
        <f t="shared" si="47"/>
      </c>
      <c r="BW23" s="48">
        <f t="shared" si="47"/>
      </c>
      <c r="BX23" s="48">
        <f t="shared" si="47"/>
      </c>
      <c r="BY23" s="48">
        <f t="shared" si="47"/>
      </c>
      <c r="BZ23" s="48">
        <f t="shared" si="47"/>
      </c>
      <c r="CA23" s="48">
        <f t="shared" si="47"/>
      </c>
      <c r="CB23" s="48">
        <f t="shared" si="47"/>
      </c>
      <c r="CC23" s="48">
        <f t="shared" si="47"/>
      </c>
      <c r="CD23" s="48">
        <f t="shared" si="47"/>
      </c>
      <c r="CE23" s="48">
        <f t="shared" si="47"/>
      </c>
      <c r="CF23" s="48">
        <f t="shared" si="48"/>
      </c>
      <c r="CG23" s="48">
        <f t="shared" si="48"/>
      </c>
      <c r="CH23" s="48">
        <f t="shared" si="48"/>
      </c>
      <c r="CI23" s="48">
        <f t="shared" si="48"/>
      </c>
      <c r="CJ23" s="48">
        <f t="shared" si="48"/>
      </c>
      <c r="CK23" s="48">
        <f t="shared" si="48"/>
      </c>
      <c r="CL23" s="48">
        <f t="shared" si="48"/>
      </c>
      <c r="CM23" s="48">
        <f t="shared" si="48"/>
      </c>
      <c r="CN23" s="48">
        <f t="shared" si="48"/>
      </c>
      <c r="CO23" s="48">
        <f t="shared" si="48"/>
      </c>
      <c r="CP23" s="48">
        <f t="shared" si="49"/>
      </c>
      <c r="CQ23" s="48">
        <f t="shared" si="49"/>
      </c>
      <c r="CR23" s="48">
        <f t="shared" si="49"/>
      </c>
      <c r="CS23" s="48">
        <f t="shared" si="49"/>
      </c>
      <c r="CT23" s="48">
        <f t="shared" si="49"/>
      </c>
      <c r="CU23" s="48">
        <f t="shared" si="49"/>
      </c>
      <c r="CV23" s="48">
        <f t="shared" si="49"/>
      </c>
      <c r="CW23" s="48">
        <f t="shared" si="49"/>
      </c>
      <c r="CX23" s="48">
        <f t="shared" si="49"/>
      </c>
      <c r="CY23" s="48">
        <f t="shared" si="49"/>
      </c>
      <c r="CZ23" s="48">
        <f t="shared" si="50"/>
      </c>
      <c r="DA23" s="48">
        <f t="shared" si="50"/>
      </c>
      <c r="DB23" s="48">
        <f t="shared" si="50"/>
      </c>
      <c r="DC23" s="48">
        <f t="shared" si="50"/>
      </c>
      <c r="DD23" s="48">
        <f t="shared" si="50"/>
      </c>
      <c r="DE23" s="48">
        <f t="shared" si="50"/>
      </c>
      <c r="DF23" s="48">
        <f t="shared" si="50"/>
      </c>
      <c r="DG23" s="48">
        <f t="shared" si="50"/>
      </c>
      <c r="DH23" s="48">
        <f t="shared" si="50"/>
      </c>
      <c r="DI23" s="48">
        <f t="shared" si="50"/>
      </c>
      <c r="DJ23" s="48">
        <f t="shared" si="51"/>
      </c>
      <c r="DK23" s="48">
        <f t="shared" si="51"/>
      </c>
      <c r="DL23" s="48">
        <f t="shared" si="51"/>
      </c>
      <c r="DM23" s="48">
        <f t="shared" si="51"/>
      </c>
      <c r="DN23" s="48">
        <f t="shared" si="51"/>
      </c>
      <c r="DO23" s="48">
        <f t="shared" si="51"/>
      </c>
      <c r="DP23" s="48">
        <f t="shared" si="51"/>
      </c>
      <c r="DQ23" s="48">
        <f t="shared" si="51"/>
      </c>
      <c r="DR23" s="48">
        <f t="shared" si="51"/>
      </c>
      <c r="DS23" s="48">
        <f t="shared" si="51"/>
      </c>
      <c r="DT23" s="48">
        <f t="shared" si="52"/>
      </c>
      <c r="DU23" s="48">
        <f t="shared" si="52"/>
      </c>
      <c r="DV23" s="48">
        <f t="shared" si="52"/>
      </c>
      <c r="DW23" s="48">
        <f t="shared" si="52"/>
      </c>
      <c r="DX23" s="48">
        <f t="shared" si="52"/>
      </c>
      <c r="DY23" s="48">
        <f t="shared" si="52"/>
      </c>
      <c r="DZ23" s="48">
        <f t="shared" si="52"/>
      </c>
      <c r="EA23" s="48">
        <f t="shared" si="52"/>
      </c>
      <c r="EB23" s="48">
        <f t="shared" si="52"/>
      </c>
      <c r="EC23" s="48">
        <f t="shared" si="52"/>
      </c>
      <c r="ED23" s="48">
        <f t="shared" si="53"/>
      </c>
      <c r="EE23" s="48">
        <f t="shared" si="53"/>
      </c>
      <c r="EF23" s="48">
        <f t="shared" si="53"/>
      </c>
      <c r="EG23" s="48">
        <f t="shared" si="53"/>
      </c>
      <c r="EH23" s="48">
        <f t="shared" si="53"/>
      </c>
      <c r="EI23" s="48">
        <f t="shared" si="53"/>
      </c>
      <c r="EJ23" s="48">
        <f t="shared" si="53"/>
      </c>
      <c r="EK23" s="48">
        <f t="shared" si="53"/>
      </c>
      <c r="EL23" s="48">
        <f t="shared" si="53"/>
      </c>
      <c r="EM23" s="48">
        <f t="shared" si="53"/>
      </c>
      <c r="EN23" s="48">
        <f t="shared" si="54"/>
      </c>
      <c r="EO23" s="48">
        <f t="shared" si="54"/>
      </c>
      <c r="EP23" s="48">
        <f t="shared" si="54"/>
      </c>
      <c r="EQ23" s="48">
        <f t="shared" si="54"/>
      </c>
      <c r="ER23" s="48">
        <f t="shared" si="54"/>
      </c>
      <c r="ES23" s="48">
        <f t="shared" si="54"/>
      </c>
      <c r="ET23" s="48">
        <f t="shared" si="54"/>
      </c>
      <c r="EU23" s="48">
        <f t="shared" si="54"/>
      </c>
      <c r="EV23" s="48">
        <f t="shared" si="54"/>
      </c>
      <c r="EW23" s="48">
        <f t="shared" si="54"/>
      </c>
      <c r="EX23" s="48">
        <f t="shared" si="55"/>
      </c>
      <c r="EY23" s="48">
        <f t="shared" si="55"/>
      </c>
      <c r="EZ23" s="48">
        <f t="shared" si="55"/>
      </c>
      <c r="FA23" s="48">
        <f t="shared" si="55"/>
      </c>
      <c r="FB23" s="48">
        <f t="shared" si="55"/>
      </c>
      <c r="FC23" s="48">
        <f t="shared" si="55"/>
      </c>
      <c r="FD23" s="48">
        <f t="shared" si="55"/>
      </c>
      <c r="FE23" s="48">
        <f t="shared" si="55"/>
      </c>
      <c r="FF23" s="48">
        <f t="shared" si="55"/>
      </c>
      <c r="FG23" s="48">
        <f t="shared" si="55"/>
      </c>
      <c r="FH23" s="48">
        <f t="shared" si="56"/>
      </c>
      <c r="FI23" s="48">
        <f t="shared" si="56"/>
      </c>
      <c r="FJ23" s="48">
        <f t="shared" si="56"/>
      </c>
      <c r="FK23" s="48">
        <f t="shared" si="56"/>
      </c>
      <c r="FL23" s="48">
        <f t="shared" si="56"/>
      </c>
      <c r="FM23" s="48">
        <f t="shared" si="56"/>
      </c>
      <c r="FN23" s="48">
        <f t="shared" si="56"/>
      </c>
      <c r="FO23" s="48">
        <f t="shared" si="56"/>
      </c>
      <c r="FP23" s="48">
        <f t="shared" si="56"/>
      </c>
      <c r="FQ23" s="48">
        <f t="shared" si="56"/>
      </c>
      <c r="FR23" s="48">
        <f t="shared" si="57"/>
      </c>
      <c r="FS23" s="48">
        <f t="shared" si="57"/>
      </c>
      <c r="FT23" s="48">
        <f t="shared" si="57"/>
      </c>
      <c r="FU23" s="48">
        <f t="shared" si="57"/>
      </c>
      <c r="FV23" s="48">
        <f t="shared" si="57"/>
      </c>
      <c r="FW23" s="48">
        <f t="shared" si="57"/>
      </c>
      <c r="FX23" s="48">
        <f t="shared" si="57"/>
      </c>
      <c r="FY23" s="48">
        <f t="shared" si="57"/>
      </c>
      <c r="FZ23" s="48">
        <f t="shared" si="57"/>
      </c>
      <c r="GA23" s="48">
        <f t="shared" si="57"/>
      </c>
      <c r="GB23" s="48">
        <f t="shared" si="58"/>
      </c>
      <c r="GC23" s="48">
        <f t="shared" si="58"/>
      </c>
      <c r="GD23" s="48">
        <f t="shared" si="58"/>
      </c>
      <c r="GE23" s="48">
        <f t="shared" si="58"/>
      </c>
      <c r="GF23" s="48">
        <f t="shared" si="58"/>
      </c>
      <c r="GG23" s="48">
        <f t="shared" si="58"/>
      </c>
      <c r="GH23" s="48">
        <f t="shared" si="58"/>
      </c>
      <c r="GI23" s="48">
        <f t="shared" si="58"/>
      </c>
      <c r="GJ23" s="48">
        <f t="shared" si="58"/>
      </c>
      <c r="GK23" s="48">
        <f t="shared" si="58"/>
      </c>
      <c r="GL23" s="48">
        <f t="shared" si="59"/>
      </c>
      <c r="GM23" s="48">
        <f t="shared" si="59"/>
      </c>
      <c r="GN23" s="48">
        <f t="shared" si="59"/>
      </c>
      <c r="GO23" s="48">
        <f t="shared" si="59"/>
      </c>
      <c r="GP23" s="48">
        <f t="shared" si="59"/>
      </c>
      <c r="GQ23" s="48">
        <f t="shared" si="59"/>
      </c>
      <c r="GR23" s="48">
        <f t="shared" si="59"/>
      </c>
      <c r="GS23" s="48">
        <f t="shared" si="59"/>
      </c>
      <c r="GT23" s="48">
        <f t="shared" si="59"/>
      </c>
      <c r="GU23" s="48">
        <f t="shared" si="59"/>
      </c>
      <c r="GV23" s="48">
        <f t="shared" si="60"/>
      </c>
      <c r="GW23" s="48">
        <f t="shared" si="60"/>
      </c>
      <c r="GX23" s="48">
        <f t="shared" si="60"/>
      </c>
      <c r="GY23" s="48">
        <f t="shared" si="60"/>
      </c>
      <c r="GZ23" s="48">
        <f t="shared" si="60"/>
      </c>
      <c r="HA23" s="48">
        <f t="shared" si="60"/>
      </c>
      <c r="HB23" s="48">
        <f t="shared" si="60"/>
      </c>
      <c r="HC23" s="48">
        <f t="shared" si="60"/>
      </c>
      <c r="HD23" s="48">
        <f t="shared" si="60"/>
      </c>
      <c r="HE23" s="48">
        <f t="shared" si="60"/>
      </c>
      <c r="HF23" s="48">
        <f t="shared" si="61"/>
      </c>
      <c r="HG23" s="48">
        <f t="shared" si="61"/>
      </c>
      <c r="HH23" s="48">
        <f t="shared" si="61"/>
      </c>
      <c r="HI23" s="48">
        <f t="shared" si="61"/>
      </c>
      <c r="HJ23" s="48">
        <f t="shared" si="61"/>
      </c>
      <c r="HK23" s="48">
        <f t="shared" si="61"/>
      </c>
      <c r="HL23" s="48">
        <f t="shared" si="61"/>
      </c>
      <c r="HM23" s="48">
        <f t="shared" si="61"/>
      </c>
      <c r="HN23" s="48">
        <f t="shared" si="61"/>
      </c>
      <c r="HO23" s="48">
        <f t="shared" si="61"/>
      </c>
      <c r="HP23" s="48">
        <f t="shared" si="62"/>
      </c>
      <c r="HQ23" s="48">
        <f t="shared" si="62"/>
      </c>
      <c r="HR23" s="48">
        <f t="shared" si="62"/>
      </c>
      <c r="HS23" s="48">
        <f t="shared" si="62"/>
      </c>
      <c r="HT23" s="48">
        <f t="shared" si="62"/>
      </c>
      <c r="HU23" s="48">
        <f t="shared" si="62"/>
      </c>
      <c r="HV23" s="48">
        <f t="shared" si="62"/>
      </c>
      <c r="HW23" s="48">
        <f t="shared" si="62"/>
      </c>
      <c r="HX23" s="48">
        <f t="shared" si="62"/>
      </c>
      <c r="HY23" s="48">
        <f t="shared" si="62"/>
      </c>
      <c r="HZ23" s="48">
        <f t="shared" si="63"/>
      </c>
      <c r="IA23" s="48">
        <f t="shared" si="63"/>
      </c>
      <c r="IB23" s="48">
        <f t="shared" si="63"/>
      </c>
      <c r="IC23" s="48">
        <f t="shared" si="63"/>
      </c>
      <c r="ID23" s="48">
        <f t="shared" si="63"/>
      </c>
      <c r="IE23" s="48">
        <f t="shared" si="63"/>
      </c>
      <c r="IF23" s="48">
        <f t="shared" si="63"/>
      </c>
      <c r="IG23" s="48">
        <f t="shared" si="63"/>
      </c>
      <c r="IH23" s="48">
        <f t="shared" si="63"/>
      </c>
      <c r="II23" s="48">
        <f t="shared" si="63"/>
      </c>
      <c r="IJ23" s="48">
        <f t="shared" si="63"/>
      </c>
      <c r="IK23"/>
      <c r="IL23"/>
      <c r="IM23"/>
      <c r="IN23"/>
      <c r="IO23"/>
      <c r="IP23"/>
      <c r="IQ23"/>
    </row>
    <row r="24" spans="1:251" ht="24.75" customHeight="1" thickTop="1">
      <c r="A24" s="41">
        <f>IF(Q3=DATE(2014,6,25),30,"")</f>
      </c>
      <c r="B24" s="57">
        <f>IF(A24="","",CONCATENATE(VLOOKUP(A24,$E$6:$J$69,5),"   ",VLOOKUP(A24,$E$6:$J$69,2),"   ",VLOOKUP(A24,$E$6:$J$69,6)))</f>
      </c>
      <c r="C24" s="63"/>
      <c r="D24" s="61"/>
      <c r="E24" s="23">
        <f t="shared" si="39"/>
        <v>19</v>
      </c>
      <c r="F24" s="23" t="s">
        <v>29</v>
      </c>
      <c r="G24" s="47">
        <v>41804</v>
      </c>
      <c r="H24" s="25">
        <v>0.6666666666666666</v>
      </c>
      <c r="I24" s="26" t="s">
        <v>508</v>
      </c>
      <c r="J24" s="147" t="s">
        <v>413</v>
      </c>
      <c r="K24" s="27">
        <v>41804</v>
      </c>
      <c r="L24" s="27"/>
      <c r="M24" s="21">
        <f t="shared" si="40"/>
        <v>-41804</v>
      </c>
      <c r="N24" s="22">
        <f t="shared" si="41"/>
      </c>
      <c r="O24" s="22">
        <f t="shared" si="41"/>
      </c>
      <c r="P24" s="22">
        <f t="shared" si="41"/>
      </c>
      <c r="Q24" s="22">
        <f t="shared" si="41"/>
      </c>
      <c r="R24" s="22">
        <f t="shared" si="41"/>
      </c>
      <c r="S24" s="22">
        <f t="shared" si="41"/>
      </c>
      <c r="T24" s="22">
        <f t="shared" si="41"/>
      </c>
      <c r="U24" s="22">
        <f t="shared" si="41"/>
      </c>
      <c r="V24" s="22">
        <f t="shared" si="41"/>
      </c>
      <c r="W24" s="22">
        <f t="shared" si="41"/>
      </c>
      <c r="X24" s="22">
        <f t="shared" si="42"/>
      </c>
      <c r="Y24" s="22">
        <f t="shared" si="42"/>
      </c>
      <c r="Z24" s="22">
        <f t="shared" si="42"/>
      </c>
      <c r="AA24" s="22">
        <f t="shared" si="42"/>
      </c>
      <c r="AB24" s="22">
        <f t="shared" si="42"/>
      </c>
      <c r="AC24" s="22">
        <f t="shared" si="42"/>
      </c>
      <c r="AD24" s="22">
        <f t="shared" si="42"/>
      </c>
      <c r="AE24" s="22">
        <f t="shared" si="42"/>
      </c>
      <c r="AF24" s="22">
        <f t="shared" si="42"/>
      </c>
      <c r="AG24" s="22">
        <f t="shared" si="42"/>
      </c>
      <c r="AH24" s="22">
        <f t="shared" si="43"/>
      </c>
      <c r="AI24" s="22">
        <f t="shared" si="43"/>
      </c>
      <c r="AJ24" s="22">
        <f t="shared" si="43"/>
      </c>
      <c r="AK24" s="22">
        <f t="shared" si="43"/>
      </c>
      <c r="AL24" s="22">
        <f t="shared" si="43"/>
      </c>
      <c r="AM24" s="22">
        <f t="shared" si="43"/>
      </c>
      <c r="AN24" s="22">
        <f t="shared" si="43"/>
      </c>
      <c r="AO24" s="22">
        <f t="shared" si="43"/>
      </c>
      <c r="AP24" s="22">
        <f t="shared" si="43"/>
      </c>
      <c r="AQ24" s="22">
        <f t="shared" si="43"/>
      </c>
      <c r="AR24" s="22">
        <f t="shared" si="44"/>
      </c>
      <c r="AS24" s="22">
        <f t="shared" si="44"/>
      </c>
      <c r="AT24" s="22">
        <f t="shared" si="44"/>
      </c>
      <c r="AU24" s="22">
        <f t="shared" si="44"/>
      </c>
      <c r="AV24" s="22">
        <f t="shared" si="44"/>
      </c>
      <c r="AW24" s="22">
        <f t="shared" si="44"/>
      </c>
      <c r="AX24" s="22">
        <f t="shared" si="44"/>
      </c>
      <c r="AY24" s="22">
        <f t="shared" si="44"/>
      </c>
      <c r="AZ24" s="22">
        <f t="shared" si="44"/>
      </c>
      <c r="BA24" s="22">
        <f t="shared" si="44"/>
      </c>
      <c r="BB24" s="22">
        <f t="shared" si="45"/>
      </c>
      <c r="BC24" s="22">
        <f t="shared" si="45"/>
      </c>
      <c r="BD24" s="22">
        <f t="shared" si="45"/>
      </c>
      <c r="BE24" s="22">
        <f t="shared" si="45"/>
      </c>
      <c r="BF24" s="22">
        <f t="shared" si="45"/>
      </c>
      <c r="BG24" s="22">
        <f t="shared" si="45"/>
      </c>
      <c r="BH24" s="22">
        <f t="shared" si="45"/>
      </c>
      <c r="BI24" s="22">
        <f t="shared" si="45"/>
      </c>
      <c r="BJ24" s="22">
        <f t="shared" si="45"/>
      </c>
      <c r="BK24" s="48">
        <f t="shared" si="45"/>
      </c>
      <c r="BL24" s="48">
        <f t="shared" si="46"/>
      </c>
      <c r="BM24" s="48">
        <f t="shared" si="46"/>
      </c>
      <c r="BN24" s="48">
        <f t="shared" si="46"/>
      </c>
      <c r="BO24" s="48">
        <f t="shared" si="46"/>
      </c>
      <c r="BP24" s="48">
        <f t="shared" si="46"/>
      </c>
      <c r="BQ24" s="48">
        <f t="shared" si="46"/>
      </c>
      <c r="BR24" s="48">
        <f t="shared" si="46"/>
      </c>
      <c r="BS24" s="48">
        <f t="shared" si="46"/>
      </c>
      <c r="BT24" s="48">
        <f t="shared" si="46"/>
      </c>
      <c r="BU24" s="48">
        <f t="shared" si="46"/>
      </c>
      <c r="BV24" s="48">
        <f t="shared" si="47"/>
      </c>
      <c r="BW24" s="48">
        <f t="shared" si="47"/>
      </c>
      <c r="BX24" s="48">
        <f t="shared" si="47"/>
      </c>
      <c r="BY24" s="48">
        <f t="shared" si="47"/>
      </c>
      <c r="BZ24" s="48">
        <f t="shared" si="47"/>
      </c>
      <c r="CA24" s="48">
        <f t="shared" si="47"/>
      </c>
      <c r="CB24" s="48">
        <f t="shared" si="47"/>
      </c>
      <c r="CC24" s="48">
        <f t="shared" si="47"/>
      </c>
      <c r="CD24" s="48">
        <f t="shared" si="47"/>
      </c>
      <c r="CE24" s="48">
        <f t="shared" si="47"/>
      </c>
      <c r="CF24" s="48">
        <f t="shared" si="48"/>
      </c>
      <c r="CG24" s="48">
        <f t="shared" si="48"/>
      </c>
      <c r="CH24" s="48">
        <f t="shared" si="48"/>
      </c>
      <c r="CI24" s="48">
        <f t="shared" si="48"/>
      </c>
      <c r="CJ24" s="48">
        <f t="shared" si="48"/>
      </c>
      <c r="CK24" s="48">
        <f t="shared" si="48"/>
      </c>
      <c r="CL24" s="48">
        <f t="shared" si="48"/>
      </c>
      <c r="CM24" s="48">
        <f t="shared" si="48"/>
      </c>
      <c r="CN24" s="48">
        <f t="shared" si="48"/>
      </c>
      <c r="CO24" s="48">
        <f t="shared" si="48"/>
      </c>
      <c r="CP24" s="48">
        <f t="shared" si="49"/>
      </c>
      <c r="CQ24" s="48">
        <f t="shared" si="49"/>
      </c>
      <c r="CR24" s="48">
        <f t="shared" si="49"/>
      </c>
      <c r="CS24" s="48">
        <f t="shared" si="49"/>
      </c>
      <c r="CT24" s="48">
        <f t="shared" si="49"/>
      </c>
      <c r="CU24" s="48">
        <f t="shared" si="49"/>
      </c>
      <c r="CV24" s="48">
        <f t="shared" si="49"/>
      </c>
      <c r="CW24" s="48">
        <f t="shared" si="49"/>
      </c>
      <c r="CX24" s="48">
        <f t="shared" si="49"/>
      </c>
      <c r="CY24" s="48">
        <f t="shared" si="49"/>
      </c>
      <c r="CZ24" s="48">
        <f t="shared" si="50"/>
      </c>
      <c r="DA24" s="48">
        <f t="shared" si="50"/>
      </c>
      <c r="DB24" s="48">
        <f t="shared" si="50"/>
      </c>
      <c r="DC24" s="48">
        <f t="shared" si="50"/>
      </c>
      <c r="DD24" s="48">
        <f t="shared" si="50"/>
      </c>
      <c r="DE24" s="48">
        <f t="shared" si="50"/>
      </c>
      <c r="DF24" s="48">
        <f t="shared" si="50"/>
      </c>
      <c r="DG24" s="48">
        <f t="shared" si="50"/>
      </c>
      <c r="DH24" s="48">
        <f t="shared" si="50"/>
      </c>
      <c r="DI24" s="48">
        <f t="shared" si="50"/>
      </c>
      <c r="DJ24" s="48">
        <f t="shared" si="51"/>
      </c>
      <c r="DK24" s="48">
        <f t="shared" si="51"/>
      </c>
      <c r="DL24" s="48">
        <f t="shared" si="51"/>
      </c>
      <c r="DM24" s="48">
        <f t="shared" si="51"/>
      </c>
      <c r="DN24" s="48">
        <f t="shared" si="51"/>
      </c>
      <c r="DO24" s="48">
        <f t="shared" si="51"/>
      </c>
      <c r="DP24" s="48">
        <f t="shared" si="51"/>
      </c>
      <c r="DQ24" s="48">
        <f t="shared" si="51"/>
      </c>
      <c r="DR24" s="48">
        <f t="shared" si="51"/>
      </c>
      <c r="DS24" s="48">
        <f t="shared" si="51"/>
      </c>
      <c r="DT24" s="48">
        <f t="shared" si="52"/>
      </c>
      <c r="DU24" s="48">
        <f t="shared" si="52"/>
      </c>
      <c r="DV24" s="48">
        <f t="shared" si="52"/>
      </c>
      <c r="DW24" s="48">
        <f t="shared" si="52"/>
      </c>
      <c r="DX24" s="48">
        <f t="shared" si="52"/>
      </c>
      <c r="DY24" s="48">
        <f t="shared" si="52"/>
      </c>
      <c r="DZ24" s="48">
        <f t="shared" si="52"/>
      </c>
      <c r="EA24" s="48">
        <f t="shared" si="52"/>
      </c>
      <c r="EB24" s="48">
        <f t="shared" si="52"/>
      </c>
      <c r="EC24" s="48">
        <f t="shared" si="52"/>
      </c>
      <c r="ED24" s="48">
        <f t="shared" si="53"/>
      </c>
      <c r="EE24" s="48">
        <f t="shared" si="53"/>
      </c>
      <c r="EF24" s="48">
        <f t="shared" si="53"/>
      </c>
      <c r="EG24" s="48">
        <f t="shared" si="53"/>
      </c>
      <c r="EH24" s="48">
        <f t="shared" si="53"/>
      </c>
      <c r="EI24" s="48">
        <f t="shared" si="53"/>
      </c>
      <c r="EJ24" s="48">
        <f t="shared" si="53"/>
      </c>
      <c r="EK24" s="48">
        <f t="shared" si="53"/>
      </c>
      <c r="EL24" s="48">
        <f t="shared" si="53"/>
      </c>
      <c r="EM24" s="48">
        <f t="shared" si="53"/>
      </c>
      <c r="EN24" s="48">
        <f t="shared" si="54"/>
      </c>
      <c r="EO24" s="48">
        <f t="shared" si="54"/>
      </c>
      <c r="EP24" s="48">
        <f t="shared" si="54"/>
      </c>
      <c r="EQ24" s="48">
        <f t="shared" si="54"/>
      </c>
      <c r="ER24" s="48">
        <f t="shared" si="54"/>
      </c>
      <c r="ES24" s="48">
        <f t="shared" si="54"/>
      </c>
      <c r="ET24" s="48">
        <f t="shared" si="54"/>
      </c>
      <c r="EU24" s="48">
        <f t="shared" si="54"/>
      </c>
      <c r="EV24" s="48">
        <f t="shared" si="54"/>
      </c>
      <c r="EW24" s="48">
        <f t="shared" si="54"/>
      </c>
      <c r="EX24" s="48">
        <f t="shared" si="55"/>
      </c>
      <c r="EY24" s="48">
        <f t="shared" si="55"/>
      </c>
      <c r="EZ24" s="48">
        <f t="shared" si="55"/>
      </c>
      <c r="FA24" s="48">
        <f t="shared" si="55"/>
      </c>
      <c r="FB24" s="48">
        <f t="shared" si="55"/>
      </c>
      <c r="FC24" s="48">
        <f t="shared" si="55"/>
      </c>
      <c r="FD24" s="48">
        <f t="shared" si="55"/>
      </c>
      <c r="FE24" s="48">
        <f t="shared" si="55"/>
      </c>
      <c r="FF24" s="48">
        <f t="shared" si="55"/>
      </c>
      <c r="FG24" s="48">
        <f t="shared" si="55"/>
      </c>
      <c r="FH24" s="48">
        <f t="shared" si="56"/>
      </c>
      <c r="FI24" s="48">
        <f t="shared" si="56"/>
      </c>
      <c r="FJ24" s="48">
        <f t="shared" si="56"/>
      </c>
      <c r="FK24" s="48">
        <f t="shared" si="56"/>
      </c>
      <c r="FL24" s="48">
        <f t="shared" si="56"/>
      </c>
      <c r="FM24" s="48">
        <f t="shared" si="56"/>
      </c>
      <c r="FN24" s="48">
        <f t="shared" si="56"/>
      </c>
      <c r="FO24" s="48">
        <f t="shared" si="56"/>
      </c>
      <c r="FP24" s="48">
        <f t="shared" si="56"/>
      </c>
      <c r="FQ24" s="48">
        <f t="shared" si="56"/>
      </c>
      <c r="FR24" s="48">
        <f t="shared" si="57"/>
      </c>
      <c r="FS24" s="48">
        <f t="shared" si="57"/>
      </c>
      <c r="FT24" s="48">
        <f t="shared" si="57"/>
      </c>
      <c r="FU24" s="48">
        <f t="shared" si="57"/>
      </c>
      <c r="FV24" s="48">
        <f t="shared" si="57"/>
      </c>
      <c r="FW24" s="48">
        <f t="shared" si="57"/>
      </c>
      <c r="FX24" s="48">
        <f t="shared" si="57"/>
      </c>
      <c r="FY24" s="48">
        <f t="shared" si="57"/>
      </c>
      <c r="FZ24" s="48">
        <f t="shared" si="57"/>
      </c>
      <c r="GA24" s="48">
        <f t="shared" si="57"/>
      </c>
      <c r="GB24" s="48">
        <f t="shared" si="58"/>
      </c>
      <c r="GC24" s="48">
        <f t="shared" si="58"/>
      </c>
      <c r="GD24" s="48">
        <f t="shared" si="58"/>
      </c>
      <c r="GE24" s="48">
        <f t="shared" si="58"/>
      </c>
      <c r="GF24" s="48">
        <f t="shared" si="58"/>
      </c>
      <c r="GG24" s="48">
        <f t="shared" si="58"/>
      </c>
      <c r="GH24" s="48">
        <f t="shared" si="58"/>
      </c>
      <c r="GI24" s="48">
        <f t="shared" si="58"/>
      </c>
      <c r="GJ24" s="48">
        <f t="shared" si="58"/>
      </c>
      <c r="GK24" s="48">
        <f t="shared" si="58"/>
      </c>
      <c r="GL24" s="48">
        <f t="shared" si="59"/>
      </c>
      <c r="GM24" s="48">
        <f t="shared" si="59"/>
      </c>
      <c r="GN24" s="48">
        <f t="shared" si="59"/>
      </c>
      <c r="GO24" s="48">
        <f t="shared" si="59"/>
      </c>
      <c r="GP24" s="48">
        <f t="shared" si="59"/>
      </c>
      <c r="GQ24" s="48">
        <f t="shared" si="59"/>
      </c>
      <c r="GR24" s="48">
        <f t="shared" si="59"/>
      </c>
      <c r="GS24" s="48">
        <f t="shared" si="59"/>
      </c>
      <c r="GT24" s="48">
        <f t="shared" si="59"/>
      </c>
      <c r="GU24" s="48">
        <f t="shared" si="59"/>
      </c>
      <c r="GV24" s="48">
        <f t="shared" si="60"/>
      </c>
      <c r="GW24" s="48">
        <f t="shared" si="60"/>
      </c>
      <c r="GX24" s="48">
        <f t="shared" si="60"/>
      </c>
      <c r="GY24" s="48">
        <f t="shared" si="60"/>
      </c>
      <c r="GZ24" s="48">
        <f t="shared" si="60"/>
      </c>
      <c r="HA24" s="48">
        <f t="shared" si="60"/>
      </c>
      <c r="HB24" s="48">
        <f t="shared" si="60"/>
      </c>
      <c r="HC24" s="48">
        <f t="shared" si="60"/>
      </c>
      <c r="HD24" s="48">
        <f t="shared" si="60"/>
      </c>
      <c r="HE24" s="48">
        <f t="shared" si="60"/>
      </c>
      <c r="HF24" s="48">
        <f t="shared" si="61"/>
      </c>
      <c r="HG24" s="48">
        <f t="shared" si="61"/>
      </c>
      <c r="HH24" s="48">
        <f t="shared" si="61"/>
      </c>
      <c r="HI24" s="48">
        <f t="shared" si="61"/>
      </c>
      <c r="HJ24" s="48">
        <f t="shared" si="61"/>
      </c>
      <c r="HK24" s="48">
        <f t="shared" si="61"/>
      </c>
      <c r="HL24" s="48">
        <f t="shared" si="61"/>
      </c>
      <c r="HM24" s="48">
        <f t="shared" si="61"/>
      </c>
      <c r="HN24" s="48">
        <f t="shared" si="61"/>
      </c>
      <c r="HO24" s="48">
        <f t="shared" si="61"/>
      </c>
      <c r="HP24" s="48">
        <f t="shared" si="62"/>
      </c>
      <c r="HQ24" s="48">
        <f t="shared" si="62"/>
      </c>
      <c r="HR24" s="48">
        <f t="shared" si="62"/>
      </c>
      <c r="HS24" s="48">
        <f t="shared" si="62"/>
      </c>
      <c r="HT24" s="48">
        <f t="shared" si="62"/>
      </c>
      <c r="HU24" s="48">
        <f t="shared" si="62"/>
      </c>
      <c r="HV24" s="48">
        <f t="shared" si="62"/>
      </c>
      <c r="HW24" s="48">
        <f t="shared" si="62"/>
      </c>
      <c r="HX24" s="48">
        <f t="shared" si="62"/>
      </c>
      <c r="HY24" s="48">
        <f t="shared" si="62"/>
      </c>
      <c r="HZ24" s="48">
        <f t="shared" si="63"/>
      </c>
      <c r="IA24" s="48">
        <f t="shared" si="63"/>
      </c>
      <c r="IB24" s="48">
        <f t="shared" si="63"/>
      </c>
      <c r="IC24" s="48">
        <f t="shared" si="63"/>
      </c>
      <c r="ID24" s="48">
        <f t="shared" si="63"/>
      </c>
      <c r="IE24" s="48">
        <f t="shared" si="63"/>
      </c>
      <c r="IF24" s="48">
        <f t="shared" si="63"/>
      </c>
      <c r="IG24" s="48">
        <f t="shared" si="63"/>
      </c>
      <c r="IH24" s="48">
        <f t="shared" si="63"/>
      </c>
      <c r="II24" s="48">
        <f t="shared" si="63"/>
      </c>
      <c r="IJ24" s="48">
        <f t="shared" si="63"/>
      </c>
      <c r="IK24"/>
      <c r="IL24"/>
      <c r="IM24"/>
      <c r="IN24"/>
      <c r="IO24"/>
      <c r="IP24"/>
      <c r="IQ24"/>
    </row>
    <row r="25" spans="2:251" ht="24.75" customHeight="1">
      <c r="B25" s="62"/>
      <c r="C25" s="62"/>
      <c r="D25" s="62"/>
      <c r="E25" s="23">
        <f t="shared" si="39"/>
        <v>20</v>
      </c>
      <c r="F25" s="23" t="s">
        <v>29</v>
      </c>
      <c r="G25" s="47">
        <v>41804</v>
      </c>
      <c r="H25" s="25">
        <v>0.75</v>
      </c>
      <c r="I25" s="26" t="s">
        <v>510</v>
      </c>
      <c r="J25" s="147" t="s">
        <v>417</v>
      </c>
      <c r="K25" s="27">
        <v>41804</v>
      </c>
      <c r="L25" s="27"/>
      <c r="M25" s="21">
        <f t="shared" si="40"/>
        <v>-41804</v>
      </c>
      <c r="N25" s="22">
        <f t="shared" si="41"/>
      </c>
      <c r="O25" s="22">
        <f t="shared" si="41"/>
      </c>
      <c r="P25" s="22">
        <f t="shared" si="41"/>
      </c>
      <c r="Q25" s="22">
        <f t="shared" si="41"/>
      </c>
      <c r="R25" s="22">
        <f t="shared" si="41"/>
      </c>
      <c r="S25" s="22">
        <f t="shared" si="41"/>
      </c>
      <c r="T25" s="22">
        <f t="shared" si="41"/>
      </c>
      <c r="U25" s="22">
        <f t="shared" si="41"/>
      </c>
      <c r="V25" s="22">
        <f t="shared" si="41"/>
      </c>
      <c r="W25" s="22">
        <f t="shared" si="41"/>
      </c>
      <c r="X25" s="22">
        <f t="shared" si="42"/>
      </c>
      <c r="Y25" s="22">
        <f t="shared" si="42"/>
      </c>
      <c r="Z25" s="22">
        <f t="shared" si="42"/>
      </c>
      <c r="AA25" s="22">
        <f t="shared" si="42"/>
      </c>
      <c r="AB25" s="22">
        <f t="shared" si="42"/>
      </c>
      <c r="AC25" s="22">
        <f t="shared" si="42"/>
      </c>
      <c r="AD25" s="22">
        <f t="shared" si="42"/>
      </c>
      <c r="AE25" s="22">
        <f t="shared" si="42"/>
      </c>
      <c r="AF25" s="22">
        <f t="shared" si="42"/>
      </c>
      <c r="AG25" s="22">
        <f t="shared" si="42"/>
      </c>
      <c r="AH25" s="22">
        <f t="shared" si="43"/>
      </c>
      <c r="AI25" s="22">
        <f t="shared" si="43"/>
      </c>
      <c r="AJ25" s="22">
        <f t="shared" si="43"/>
      </c>
      <c r="AK25" s="22">
        <f t="shared" si="43"/>
      </c>
      <c r="AL25" s="22">
        <f t="shared" si="43"/>
      </c>
      <c r="AM25" s="22">
        <f t="shared" si="43"/>
      </c>
      <c r="AN25" s="22">
        <f t="shared" si="43"/>
      </c>
      <c r="AO25" s="22">
        <f t="shared" si="43"/>
      </c>
      <c r="AP25" s="22">
        <f t="shared" si="43"/>
      </c>
      <c r="AQ25" s="22">
        <f t="shared" si="43"/>
      </c>
      <c r="AR25" s="22">
        <f t="shared" si="44"/>
      </c>
      <c r="AS25" s="22">
        <f t="shared" si="44"/>
      </c>
      <c r="AT25" s="22">
        <f t="shared" si="44"/>
      </c>
      <c r="AU25" s="22">
        <f t="shared" si="44"/>
      </c>
      <c r="AV25" s="22">
        <f t="shared" si="44"/>
      </c>
      <c r="AW25" s="22">
        <f t="shared" si="44"/>
      </c>
      <c r="AX25" s="22">
        <f t="shared" si="44"/>
      </c>
      <c r="AY25" s="22">
        <f t="shared" si="44"/>
      </c>
      <c r="AZ25" s="22">
        <f t="shared" si="44"/>
      </c>
      <c r="BA25" s="22">
        <f t="shared" si="44"/>
      </c>
      <c r="BB25" s="22">
        <f t="shared" si="45"/>
      </c>
      <c r="BC25" s="22">
        <f t="shared" si="45"/>
      </c>
      <c r="BD25" s="22">
        <f t="shared" si="45"/>
      </c>
      <c r="BE25" s="22">
        <f t="shared" si="45"/>
      </c>
      <c r="BF25" s="22">
        <f t="shared" si="45"/>
      </c>
      <c r="BG25" s="22">
        <f t="shared" si="45"/>
      </c>
      <c r="BH25" s="22">
        <f t="shared" si="45"/>
      </c>
      <c r="BI25" s="22">
        <f t="shared" si="45"/>
      </c>
      <c r="BJ25" s="22">
        <f t="shared" si="45"/>
      </c>
      <c r="BK25" s="48">
        <f t="shared" si="45"/>
      </c>
      <c r="BL25" s="48">
        <f t="shared" si="46"/>
      </c>
      <c r="BM25" s="48">
        <f t="shared" si="46"/>
      </c>
      <c r="BN25" s="48">
        <f t="shared" si="46"/>
      </c>
      <c r="BO25" s="48">
        <f t="shared" si="46"/>
      </c>
      <c r="BP25" s="48">
        <f t="shared" si="46"/>
      </c>
      <c r="BQ25" s="48">
        <f t="shared" si="46"/>
      </c>
      <c r="BR25" s="48">
        <f t="shared" si="46"/>
      </c>
      <c r="BS25" s="48">
        <f t="shared" si="46"/>
      </c>
      <c r="BT25" s="48">
        <f t="shared" si="46"/>
      </c>
      <c r="BU25" s="48">
        <f t="shared" si="46"/>
      </c>
      <c r="BV25" s="48">
        <f t="shared" si="47"/>
      </c>
      <c r="BW25" s="48">
        <f t="shared" si="47"/>
      </c>
      <c r="BX25" s="48">
        <f t="shared" si="47"/>
      </c>
      <c r="BY25" s="48">
        <f t="shared" si="47"/>
      </c>
      <c r="BZ25" s="48">
        <f t="shared" si="47"/>
      </c>
      <c r="CA25" s="48">
        <f t="shared" si="47"/>
      </c>
      <c r="CB25" s="48">
        <f t="shared" si="47"/>
      </c>
      <c r="CC25" s="48">
        <f t="shared" si="47"/>
      </c>
      <c r="CD25" s="48">
        <f t="shared" si="47"/>
      </c>
      <c r="CE25" s="48">
        <f t="shared" si="47"/>
      </c>
      <c r="CF25" s="48">
        <f t="shared" si="48"/>
      </c>
      <c r="CG25" s="48">
        <f t="shared" si="48"/>
      </c>
      <c r="CH25" s="48">
        <f t="shared" si="48"/>
      </c>
      <c r="CI25" s="48">
        <f t="shared" si="48"/>
      </c>
      <c r="CJ25" s="48">
        <f t="shared" si="48"/>
      </c>
      <c r="CK25" s="48">
        <f t="shared" si="48"/>
      </c>
      <c r="CL25" s="48">
        <f t="shared" si="48"/>
      </c>
      <c r="CM25" s="48">
        <f t="shared" si="48"/>
      </c>
      <c r="CN25" s="48">
        <f t="shared" si="48"/>
      </c>
      <c r="CO25" s="48">
        <f t="shared" si="48"/>
      </c>
      <c r="CP25" s="48">
        <f t="shared" si="49"/>
      </c>
      <c r="CQ25" s="48">
        <f t="shared" si="49"/>
      </c>
      <c r="CR25" s="48">
        <f t="shared" si="49"/>
      </c>
      <c r="CS25" s="48">
        <f t="shared" si="49"/>
      </c>
      <c r="CT25" s="48">
        <f t="shared" si="49"/>
      </c>
      <c r="CU25" s="48">
        <f t="shared" si="49"/>
      </c>
      <c r="CV25" s="48">
        <f t="shared" si="49"/>
      </c>
      <c r="CW25" s="48">
        <f t="shared" si="49"/>
      </c>
      <c r="CX25" s="48">
        <f t="shared" si="49"/>
      </c>
      <c r="CY25" s="48">
        <f t="shared" si="49"/>
      </c>
      <c r="CZ25" s="48">
        <f t="shared" si="50"/>
      </c>
      <c r="DA25" s="48">
        <f t="shared" si="50"/>
      </c>
      <c r="DB25" s="48">
        <f t="shared" si="50"/>
      </c>
      <c r="DC25" s="48">
        <f t="shared" si="50"/>
      </c>
      <c r="DD25" s="48">
        <f t="shared" si="50"/>
      </c>
      <c r="DE25" s="48">
        <f t="shared" si="50"/>
      </c>
      <c r="DF25" s="48">
        <f t="shared" si="50"/>
      </c>
      <c r="DG25" s="48">
        <f t="shared" si="50"/>
      </c>
      <c r="DH25" s="48">
        <f t="shared" si="50"/>
      </c>
      <c r="DI25" s="48">
        <f t="shared" si="50"/>
      </c>
      <c r="DJ25" s="48">
        <f t="shared" si="51"/>
      </c>
      <c r="DK25" s="48">
        <f t="shared" si="51"/>
      </c>
      <c r="DL25" s="48">
        <f t="shared" si="51"/>
      </c>
      <c r="DM25" s="48">
        <f t="shared" si="51"/>
      </c>
      <c r="DN25" s="48">
        <f t="shared" si="51"/>
      </c>
      <c r="DO25" s="48">
        <f t="shared" si="51"/>
      </c>
      <c r="DP25" s="48">
        <f t="shared" si="51"/>
      </c>
      <c r="DQ25" s="48">
        <f t="shared" si="51"/>
      </c>
      <c r="DR25" s="48">
        <f t="shared" si="51"/>
      </c>
      <c r="DS25" s="48">
        <f t="shared" si="51"/>
      </c>
      <c r="DT25" s="48">
        <f t="shared" si="52"/>
      </c>
      <c r="DU25" s="48">
        <f t="shared" si="52"/>
      </c>
      <c r="DV25" s="48">
        <f t="shared" si="52"/>
      </c>
      <c r="DW25" s="48">
        <f t="shared" si="52"/>
      </c>
      <c r="DX25" s="48">
        <f t="shared" si="52"/>
      </c>
      <c r="DY25" s="48">
        <f t="shared" si="52"/>
      </c>
      <c r="DZ25" s="48">
        <f t="shared" si="52"/>
      </c>
      <c r="EA25" s="48">
        <f t="shared" si="52"/>
      </c>
      <c r="EB25" s="48">
        <f t="shared" si="52"/>
      </c>
      <c r="EC25" s="48">
        <f t="shared" si="52"/>
      </c>
      <c r="ED25" s="48">
        <f t="shared" si="53"/>
      </c>
      <c r="EE25" s="48">
        <f t="shared" si="53"/>
      </c>
      <c r="EF25" s="48">
        <f t="shared" si="53"/>
      </c>
      <c r="EG25" s="48">
        <f t="shared" si="53"/>
      </c>
      <c r="EH25" s="48">
        <f t="shared" si="53"/>
      </c>
      <c r="EI25" s="48">
        <f t="shared" si="53"/>
      </c>
      <c r="EJ25" s="48">
        <f t="shared" si="53"/>
      </c>
      <c r="EK25" s="48">
        <f t="shared" si="53"/>
      </c>
      <c r="EL25" s="48">
        <f t="shared" si="53"/>
      </c>
      <c r="EM25" s="48">
        <f t="shared" si="53"/>
      </c>
      <c r="EN25" s="48">
        <f t="shared" si="54"/>
      </c>
      <c r="EO25" s="48">
        <f t="shared" si="54"/>
      </c>
      <c r="EP25" s="48">
        <f t="shared" si="54"/>
      </c>
      <c r="EQ25" s="48">
        <f t="shared" si="54"/>
      </c>
      <c r="ER25" s="48">
        <f t="shared" si="54"/>
      </c>
      <c r="ES25" s="48">
        <f t="shared" si="54"/>
      </c>
      <c r="ET25" s="48">
        <f t="shared" si="54"/>
      </c>
      <c r="EU25" s="48">
        <f t="shared" si="54"/>
      </c>
      <c r="EV25" s="48">
        <f t="shared" si="54"/>
      </c>
      <c r="EW25" s="48">
        <f t="shared" si="54"/>
      </c>
      <c r="EX25" s="48">
        <f t="shared" si="55"/>
      </c>
      <c r="EY25" s="48">
        <f t="shared" si="55"/>
      </c>
      <c r="EZ25" s="48">
        <f t="shared" si="55"/>
      </c>
      <c r="FA25" s="48">
        <f t="shared" si="55"/>
      </c>
      <c r="FB25" s="48">
        <f t="shared" si="55"/>
      </c>
      <c r="FC25" s="48">
        <f t="shared" si="55"/>
      </c>
      <c r="FD25" s="48">
        <f t="shared" si="55"/>
      </c>
      <c r="FE25" s="48">
        <f t="shared" si="55"/>
      </c>
      <c r="FF25" s="48">
        <f t="shared" si="55"/>
      </c>
      <c r="FG25" s="48">
        <f t="shared" si="55"/>
      </c>
      <c r="FH25" s="48">
        <f t="shared" si="56"/>
      </c>
      <c r="FI25" s="48">
        <f t="shared" si="56"/>
      </c>
      <c r="FJ25" s="48">
        <f t="shared" si="56"/>
      </c>
      <c r="FK25" s="48">
        <f t="shared" si="56"/>
      </c>
      <c r="FL25" s="48">
        <f t="shared" si="56"/>
      </c>
      <c r="FM25" s="48">
        <f t="shared" si="56"/>
      </c>
      <c r="FN25" s="48">
        <f t="shared" si="56"/>
      </c>
      <c r="FO25" s="48">
        <f t="shared" si="56"/>
      </c>
      <c r="FP25" s="48">
        <f t="shared" si="56"/>
      </c>
      <c r="FQ25" s="48">
        <f t="shared" si="56"/>
      </c>
      <c r="FR25" s="48">
        <f t="shared" si="57"/>
      </c>
      <c r="FS25" s="48">
        <f t="shared" si="57"/>
      </c>
      <c r="FT25" s="48">
        <f t="shared" si="57"/>
      </c>
      <c r="FU25" s="48">
        <f t="shared" si="57"/>
      </c>
      <c r="FV25" s="48">
        <f t="shared" si="57"/>
      </c>
      <c r="FW25" s="48">
        <f t="shared" si="57"/>
      </c>
      <c r="FX25" s="48">
        <f t="shared" si="57"/>
      </c>
      <c r="FY25" s="48">
        <f t="shared" si="57"/>
      </c>
      <c r="FZ25" s="48">
        <f t="shared" si="57"/>
      </c>
      <c r="GA25" s="48">
        <f t="shared" si="57"/>
      </c>
      <c r="GB25" s="48">
        <f t="shared" si="58"/>
      </c>
      <c r="GC25" s="48">
        <f t="shared" si="58"/>
      </c>
      <c r="GD25" s="48">
        <f t="shared" si="58"/>
      </c>
      <c r="GE25" s="48">
        <f t="shared" si="58"/>
      </c>
      <c r="GF25" s="48">
        <f t="shared" si="58"/>
      </c>
      <c r="GG25" s="48">
        <f t="shared" si="58"/>
      </c>
      <c r="GH25" s="48">
        <f t="shared" si="58"/>
      </c>
      <c r="GI25" s="48">
        <f t="shared" si="58"/>
      </c>
      <c r="GJ25" s="48">
        <f t="shared" si="58"/>
      </c>
      <c r="GK25" s="48">
        <f t="shared" si="58"/>
      </c>
      <c r="GL25" s="48">
        <f t="shared" si="59"/>
      </c>
      <c r="GM25" s="48">
        <f t="shared" si="59"/>
      </c>
      <c r="GN25" s="48">
        <f t="shared" si="59"/>
      </c>
      <c r="GO25" s="48">
        <f t="shared" si="59"/>
      </c>
      <c r="GP25" s="48">
        <f t="shared" si="59"/>
      </c>
      <c r="GQ25" s="48">
        <f t="shared" si="59"/>
      </c>
      <c r="GR25" s="48">
        <f t="shared" si="59"/>
      </c>
      <c r="GS25" s="48">
        <f t="shared" si="59"/>
      </c>
      <c r="GT25" s="48">
        <f t="shared" si="59"/>
      </c>
      <c r="GU25" s="48">
        <f t="shared" si="59"/>
      </c>
      <c r="GV25" s="48">
        <f t="shared" si="60"/>
      </c>
      <c r="GW25" s="48">
        <f t="shared" si="60"/>
      </c>
      <c r="GX25" s="48">
        <f t="shared" si="60"/>
      </c>
      <c r="GY25" s="48">
        <f t="shared" si="60"/>
      </c>
      <c r="GZ25" s="48">
        <f t="shared" si="60"/>
      </c>
      <c r="HA25" s="48">
        <f t="shared" si="60"/>
      </c>
      <c r="HB25" s="48">
        <f t="shared" si="60"/>
      </c>
      <c r="HC25" s="48">
        <f t="shared" si="60"/>
      </c>
      <c r="HD25" s="48">
        <f t="shared" si="60"/>
      </c>
      <c r="HE25" s="48">
        <f t="shared" si="60"/>
      </c>
      <c r="HF25" s="48">
        <f t="shared" si="61"/>
      </c>
      <c r="HG25" s="48">
        <f t="shared" si="61"/>
      </c>
      <c r="HH25" s="48">
        <f t="shared" si="61"/>
      </c>
      <c r="HI25" s="48">
        <f t="shared" si="61"/>
      </c>
      <c r="HJ25" s="48">
        <f t="shared" si="61"/>
      </c>
      <c r="HK25" s="48">
        <f t="shared" si="61"/>
      </c>
      <c r="HL25" s="48">
        <f t="shared" si="61"/>
      </c>
      <c r="HM25" s="48">
        <f t="shared" si="61"/>
      </c>
      <c r="HN25" s="48">
        <f t="shared" si="61"/>
      </c>
      <c r="HO25" s="48">
        <f t="shared" si="61"/>
      </c>
      <c r="HP25" s="48">
        <f t="shared" si="62"/>
      </c>
      <c r="HQ25" s="48">
        <f t="shared" si="62"/>
      </c>
      <c r="HR25" s="48">
        <f t="shared" si="62"/>
      </c>
      <c r="HS25" s="48">
        <f t="shared" si="62"/>
      </c>
      <c r="HT25" s="48">
        <f t="shared" si="62"/>
      </c>
      <c r="HU25" s="48">
        <f t="shared" si="62"/>
      </c>
      <c r="HV25" s="48">
        <f t="shared" si="62"/>
      </c>
      <c r="HW25" s="48">
        <f t="shared" si="62"/>
      </c>
      <c r="HX25" s="48">
        <f t="shared" si="62"/>
      </c>
      <c r="HY25" s="48">
        <f t="shared" si="62"/>
      </c>
      <c r="HZ25" s="48">
        <f t="shared" si="63"/>
      </c>
      <c r="IA25" s="48">
        <f t="shared" si="63"/>
      </c>
      <c r="IB25" s="48">
        <f t="shared" si="63"/>
      </c>
      <c r="IC25" s="48">
        <f t="shared" si="63"/>
      </c>
      <c r="ID25" s="48">
        <f t="shared" si="63"/>
      </c>
      <c r="IE25" s="48">
        <f t="shared" si="63"/>
      </c>
      <c r="IF25" s="48">
        <f t="shared" si="63"/>
      </c>
      <c r="IG25" s="48">
        <f t="shared" si="63"/>
      </c>
      <c r="IH25" s="48">
        <f t="shared" si="63"/>
      </c>
      <c r="II25" s="48">
        <f t="shared" si="63"/>
      </c>
      <c r="IJ25" s="48">
        <f t="shared" si="63"/>
      </c>
      <c r="IK25"/>
      <c r="IL25"/>
      <c r="IM25"/>
      <c r="IN25"/>
      <c r="IO25"/>
      <c r="IP25"/>
      <c r="IQ25"/>
    </row>
    <row r="26" spans="1:251" ht="24.75" customHeight="1">
      <c r="A26" s="64"/>
      <c r="B26" s="62"/>
      <c r="C26" s="62"/>
      <c r="D26" s="62"/>
      <c r="E26" s="23">
        <f t="shared" si="39"/>
        <v>21</v>
      </c>
      <c r="F26" s="23" t="s">
        <v>29</v>
      </c>
      <c r="G26" s="47">
        <v>41809</v>
      </c>
      <c r="H26" s="25">
        <v>0.6666666666666666</v>
      </c>
      <c r="I26" s="26" t="s">
        <v>512</v>
      </c>
      <c r="J26" s="147" t="s">
        <v>405</v>
      </c>
      <c r="K26" s="27">
        <v>41809</v>
      </c>
      <c r="L26" s="27"/>
      <c r="M26" s="21">
        <f t="shared" si="40"/>
        <v>-41809</v>
      </c>
      <c r="N26" s="22">
        <f aca="true" t="shared" si="64" ref="N26:W35">IF(N$4=$K26,1,"")</f>
      </c>
      <c r="O26" s="22">
        <f t="shared" si="64"/>
      </c>
      <c r="P26" s="22">
        <f t="shared" si="64"/>
      </c>
      <c r="Q26" s="22">
        <f t="shared" si="64"/>
      </c>
      <c r="R26" s="22">
        <f t="shared" si="64"/>
      </c>
      <c r="S26" s="22">
        <f t="shared" si="64"/>
      </c>
      <c r="T26" s="22">
        <f t="shared" si="64"/>
      </c>
      <c r="U26" s="22">
        <f t="shared" si="64"/>
      </c>
      <c r="V26" s="22">
        <f t="shared" si="64"/>
      </c>
      <c r="W26" s="22">
        <f t="shared" si="64"/>
      </c>
      <c r="X26" s="22">
        <f aca="true" t="shared" si="65" ref="X26:AG35">IF(X$4=$K26,1,"")</f>
      </c>
      <c r="Y26" s="22">
        <f t="shared" si="65"/>
      </c>
      <c r="Z26" s="22">
        <f t="shared" si="65"/>
      </c>
      <c r="AA26" s="22">
        <f t="shared" si="65"/>
      </c>
      <c r="AB26" s="22">
        <f t="shared" si="65"/>
      </c>
      <c r="AC26" s="22">
        <f t="shared" si="65"/>
      </c>
      <c r="AD26" s="22">
        <f t="shared" si="65"/>
      </c>
      <c r="AE26" s="22">
        <f t="shared" si="65"/>
      </c>
      <c r="AF26" s="22">
        <f t="shared" si="65"/>
      </c>
      <c r="AG26" s="22">
        <f t="shared" si="65"/>
      </c>
      <c r="AH26" s="22">
        <f aca="true" t="shared" si="66" ref="AH26:AQ35">IF(AH$4=$K26,1,"")</f>
      </c>
      <c r="AI26" s="22">
        <f t="shared" si="66"/>
      </c>
      <c r="AJ26" s="22">
        <f t="shared" si="66"/>
      </c>
      <c r="AK26" s="22">
        <f t="shared" si="66"/>
      </c>
      <c r="AL26" s="22">
        <f t="shared" si="66"/>
      </c>
      <c r="AM26" s="22">
        <f t="shared" si="66"/>
      </c>
      <c r="AN26" s="22">
        <f t="shared" si="66"/>
      </c>
      <c r="AO26" s="22">
        <f t="shared" si="66"/>
      </c>
      <c r="AP26" s="22">
        <f t="shared" si="66"/>
      </c>
      <c r="AQ26" s="22">
        <f t="shared" si="66"/>
      </c>
      <c r="AR26" s="22">
        <f aca="true" t="shared" si="67" ref="AR26:BA35">IF(AR$4=$K26,1,"")</f>
      </c>
      <c r="AS26" s="22">
        <f t="shared" si="67"/>
      </c>
      <c r="AT26" s="22">
        <f t="shared" si="67"/>
      </c>
      <c r="AU26" s="22">
        <f t="shared" si="67"/>
      </c>
      <c r="AV26" s="22">
        <f t="shared" si="67"/>
      </c>
      <c r="AW26" s="22">
        <f t="shared" si="67"/>
      </c>
      <c r="AX26" s="22">
        <f t="shared" si="67"/>
      </c>
      <c r="AY26" s="22">
        <f t="shared" si="67"/>
      </c>
      <c r="AZ26" s="22">
        <f t="shared" si="67"/>
      </c>
      <c r="BA26" s="22">
        <f t="shared" si="67"/>
      </c>
      <c r="BB26" s="22">
        <f aca="true" t="shared" si="68" ref="BB26:BK35">IF(BB$4=$K26,1,"")</f>
      </c>
      <c r="BC26" s="22">
        <f t="shared" si="68"/>
      </c>
      <c r="BD26" s="22">
        <f t="shared" si="68"/>
      </c>
      <c r="BE26" s="22">
        <f t="shared" si="68"/>
      </c>
      <c r="BF26" s="22">
        <f t="shared" si="68"/>
      </c>
      <c r="BG26" s="22">
        <f t="shared" si="68"/>
      </c>
      <c r="BH26" s="22">
        <f t="shared" si="68"/>
      </c>
      <c r="BI26" s="22">
        <f t="shared" si="68"/>
      </c>
      <c r="BJ26" s="22">
        <f t="shared" si="68"/>
      </c>
      <c r="BK26" s="48">
        <f t="shared" si="68"/>
      </c>
      <c r="BL26" s="48">
        <f aca="true" t="shared" si="69" ref="BL26:BU35">IF(BL$4=$K26,1,"")</f>
      </c>
      <c r="BM26" s="48">
        <f t="shared" si="69"/>
      </c>
      <c r="BN26" s="48">
        <f t="shared" si="69"/>
      </c>
      <c r="BO26" s="48">
        <f t="shared" si="69"/>
      </c>
      <c r="BP26" s="48">
        <f t="shared" si="69"/>
      </c>
      <c r="BQ26" s="48">
        <f t="shared" si="69"/>
      </c>
      <c r="BR26" s="48">
        <f t="shared" si="69"/>
      </c>
      <c r="BS26" s="48">
        <f t="shared" si="69"/>
      </c>
      <c r="BT26" s="48">
        <f t="shared" si="69"/>
      </c>
      <c r="BU26" s="48">
        <f t="shared" si="69"/>
      </c>
      <c r="BV26" s="48">
        <f aca="true" t="shared" si="70" ref="BV26:CE35">IF(BV$4=$K26,1,"")</f>
      </c>
      <c r="BW26" s="48">
        <f t="shared" si="70"/>
      </c>
      <c r="BX26" s="48">
        <f t="shared" si="70"/>
      </c>
      <c r="BY26" s="48">
        <f t="shared" si="70"/>
      </c>
      <c r="BZ26" s="48">
        <f t="shared" si="70"/>
      </c>
      <c r="CA26" s="48">
        <f t="shared" si="70"/>
      </c>
      <c r="CB26" s="48">
        <f t="shared" si="70"/>
      </c>
      <c r="CC26" s="48">
        <f t="shared" si="70"/>
      </c>
      <c r="CD26" s="48">
        <f t="shared" si="70"/>
      </c>
      <c r="CE26" s="48">
        <f t="shared" si="70"/>
      </c>
      <c r="CF26" s="48">
        <f aca="true" t="shared" si="71" ref="CF26:CO35">IF(CF$4=$K26,1,"")</f>
      </c>
      <c r="CG26" s="48">
        <f t="shared" si="71"/>
      </c>
      <c r="CH26" s="48">
        <f t="shared" si="71"/>
      </c>
      <c r="CI26" s="48">
        <f t="shared" si="71"/>
      </c>
      <c r="CJ26" s="48">
        <f t="shared" si="71"/>
      </c>
      <c r="CK26" s="48">
        <f t="shared" si="71"/>
      </c>
      <c r="CL26" s="48">
        <f t="shared" si="71"/>
      </c>
      <c r="CM26" s="48">
        <f t="shared" si="71"/>
      </c>
      <c r="CN26" s="48">
        <f t="shared" si="71"/>
      </c>
      <c r="CO26" s="48">
        <f t="shared" si="71"/>
      </c>
      <c r="CP26" s="48">
        <f aca="true" t="shared" si="72" ref="CP26:CY35">IF(CP$4=$K26,1,"")</f>
      </c>
      <c r="CQ26" s="48">
        <f t="shared" si="72"/>
      </c>
      <c r="CR26" s="48">
        <f t="shared" si="72"/>
      </c>
      <c r="CS26" s="48">
        <f t="shared" si="72"/>
      </c>
      <c r="CT26" s="48">
        <f t="shared" si="72"/>
      </c>
      <c r="CU26" s="48">
        <f t="shared" si="72"/>
      </c>
      <c r="CV26" s="48">
        <f t="shared" si="72"/>
      </c>
      <c r="CW26" s="48">
        <f t="shared" si="72"/>
      </c>
      <c r="CX26" s="48">
        <f t="shared" si="72"/>
      </c>
      <c r="CY26" s="48">
        <f t="shared" si="72"/>
      </c>
      <c r="CZ26" s="48">
        <f aca="true" t="shared" si="73" ref="CZ26:DI35">IF(CZ$4=$K26,1,"")</f>
      </c>
      <c r="DA26" s="48">
        <f t="shared" si="73"/>
      </c>
      <c r="DB26" s="48">
        <f t="shared" si="73"/>
      </c>
      <c r="DC26" s="48">
        <f t="shared" si="73"/>
      </c>
      <c r="DD26" s="48">
        <f t="shared" si="73"/>
      </c>
      <c r="DE26" s="48">
        <f t="shared" si="73"/>
      </c>
      <c r="DF26" s="48">
        <f t="shared" si="73"/>
      </c>
      <c r="DG26" s="48">
        <f t="shared" si="73"/>
      </c>
      <c r="DH26" s="48">
        <f t="shared" si="73"/>
      </c>
      <c r="DI26" s="48">
        <f t="shared" si="73"/>
      </c>
      <c r="DJ26" s="48">
        <f aca="true" t="shared" si="74" ref="DJ26:DS35">IF(DJ$4=$K26,1,"")</f>
      </c>
      <c r="DK26" s="48">
        <f t="shared" si="74"/>
      </c>
      <c r="DL26" s="48">
        <f t="shared" si="74"/>
      </c>
      <c r="DM26" s="48">
        <f t="shared" si="74"/>
      </c>
      <c r="DN26" s="48">
        <f t="shared" si="74"/>
      </c>
      <c r="DO26" s="48">
        <f t="shared" si="74"/>
      </c>
      <c r="DP26" s="48">
        <f t="shared" si="74"/>
      </c>
      <c r="DQ26" s="48">
        <f t="shared" si="74"/>
      </c>
      <c r="DR26" s="48">
        <f t="shared" si="74"/>
      </c>
      <c r="DS26" s="48">
        <f t="shared" si="74"/>
      </c>
      <c r="DT26" s="48">
        <f aca="true" t="shared" si="75" ref="DT26:EC35">IF(DT$4=$K26,1,"")</f>
      </c>
      <c r="DU26" s="48">
        <f t="shared" si="75"/>
      </c>
      <c r="DV26" s="48">
        <f t="shared" si="75"/>
      </c>
      <c r="DW26" s="48">
        <f t="shared" si="75"/>
      </c>
      <c r="DX26" s="48">
        <f t="shared" si="75"/>
      </c>
      <c r="DY26" s="48">
        <f t="shared" si="75"/>
      </c>
      <c r="DZ26" s="48">
        <f t="shared" si="75"/>
      </c>
      <c r="EA26" s="48">
        <f t="shared" si="75"/>
      </c>
      <c r="EB26" s="48">
        <f t="shared" si="75"/>
      </c>
      <c r="EC26" s="48">
        <f t="shared" si="75"/>
      </c>
      <c r="ED26" s="48">
        <f aca="true" t="shared" si="76" ref="ED26:EM35">IF(ED$4=$K26,1,"")</f>
      </c>
      <c r="EE26" s="48">
        <f t="shared" si="76"/>
      </c>
      <c r="EF26" s="48">
        <f t="shared" si="76"/>
      </c>
      <c r="EG26" s="48">
        <f t="shared" si="76"/>
      </c>
      <c r="EH26" s="48">
        <f t="shared" si="76"/>
      </c>
      <c r="EI26" s="48">
        <f t="shared" si="76"/>
      </c>
      <c r="EJ26" s="48">
        <f t="shared" si="76"/>
      </c>
      <c r="EK26" s="48">
        <f t="shared" si="76"/>
      </c>
      <c r="EL26" s="48">
        <f t="shared" si="76"/>
      </c>
      <c r="EM26" s="48">
        <f t="shared" si="76"/>
      </c>
      <c r="EN26" s="48">
        <f aca="true" t="shared" si="77" ref="EN26:EW35">IF(EN$4=$K26,1,"")</f>
      </c>
      <c r="EO26" s="48">
        <f t="shared" si="77"/>
      </c>
      <c r="EP26" s="48">
        <f t="shared" si="77"/>
      </c>
      <c r="EQ26" s="48">
        <f t="shared" si="77"/>
      </c>
      <c r="ER26" s="48">
        <f t="shared" si="77"/>
      </c>
      <c r="ES26" s="48">
        <f t="shared" si="77"/>
      </c>
      <c r="ET26" s="48">
        <f t="shared" si="77"/>
      </c>
      <c r="EU26" s="48">
        <f t="shared" si="77"/>
      </c>
      <c r="EV26" s="48">
        <f t="shared" si="77"/>
      </c>
      <c r="EW26" s="48">
        <f t="shared" si="77"/>
      </c>
      <c r="EX26" s="48">
        <f aca="true" t="shared" si="78" ref="EX26:FG35">IF(EX$4=$K26,1,"")</f>
      </c>
      <c r="EY26" s="48">
        <f t="shared" si="78"/>
      </c>
      <c r="EZ26" s="48">
        <f t="shared" si="78"/>
      </c>
      <c r="FA26" s="48">
        <f t="shared" si="78"/>
      </c>
      <c r="FB26" s="48">
        <f t="shared" si="78"/>
      </c>
      <c r="FC26" s="48">
        <f t="shared" si="78"/>
      </c>
      <c r="FD26" s="48">
        <f t="shared" si="78"/>
      </c>
      <c r="FE26" s="48">
        <f t="shared" si="78"/>
      </c>
      <c r="FF26" s="48">
        <f t="shared" si="78"/>
      </c>
      <c r="FG26" s="48">
        <f t="shared" si="78"/>
      </c>
      <c r="FH26" s="48">
        <f aca="true" t="shared" si="79" ref="FH26:FQ35">IF(FH$4=$K26,1,"")</f>
      </c>
      <c r="FI26" s="48">
        <f t="shared" si="79"/>
      </c>
      <c r="FJ26" s="48">
        <f t="shared" si="79"/>
      </c>
      <c r="FK26" s="48">
        <f t="shared" si="79"/>
      </c>
      <c r="FL26" s="48">
        <f t="shared" si="79"/>
      </c>
      <c r="FM26" s="48">
        <f t="shared" si="79"/>
      </c>
      <c r="FN26" s="48">
        <f t="shared" si="79"/>
      </c>
      <c r="FO26" s="48">
        <f t="shared" si="79"/>
      </c>
      <c r="FP26" s="48">
        <f t="shared" si="79"/>
      </c>
      <c r="FQ26" s="48">
        <f t="shared" si="79"/>
      </c>
      <c r="FR26" s="48">
        <f aca="true" t="shared" si="80" ref="FR26:GA35">IF(FR$4=$K26,1,"")</f>
      </c>
      <c r="FS26" s="48">
        <f t="shared" si="80"/>
      </c>
      <c r="FT26" s="48">
        <f t="shared" si="80"/>
      </c>
      <c r="FU26" s="48">
        <f t="shared" si="80"/>
      </c>
      <c r="FV26" s="48">
        <f t="shared" si="80"/>
      </c>
      <c r="FW26" s="48">
        <f t="shared" si="80"/>
      </c>
      <c r="FX26" s="48">
        <f t="shared" si="80"/>
      </c>
      <c r="FY26" s="48">
        <f t="shared" si="80"/>
      </c>
      <c r="FZ26" s="48">
        <f t="shared" si="80"/>
      </c>
      <c r="GA26" s="48">
        <f t="shared" si="80"/>
      </c>
      <c r="GB26" s="48">
        <f aca="true" t="shared" si="81" ref="GB26:GK35">IF(GB$4=$K26,1,"")</f>
      </c>
      <c r="GC26" s="48">
        <f t="shared" si="81"/>
      </c>
      <c r="GD26" s="48">
        <f t="shared" si="81"/>
      </c>
      <c r="GE26" s="48">
        <f t="shared" si="81"/>
      </c>
      <c r="GF26" s="48">
        <f t="shared" si="81"/>
      </c>
      <c r="GG26" s="48">
        <f t="shared" si="81"/>
      </c>
      <c r="GH26" s="48">
        <f t="shared" si="81"/>
      </c>
      <c r="GI26" s="48">
        <f t="shared" si="81"/>
      </c>
      <c r="GJ26" s="48">
        <f t="shared" si="81"/>
      </c>
      <c r="GK26" s="48">
        <f t="shared" si="81"/>
      </c>
      <c r="GL26" s="48">
        <f aca="true" t="shared" si="82" ref="GL26:GU35">IF(GL$4=$K26,1,"")</f>
      </c>
      <c r="GM26" s="48">
        <f t="shared" si="82"/>
      </c>
      <c r="GN26" s="48">
        <f t="shared" si="82"/>
      </c>
      <c r="GO26" s="48">
        <f t="shared" si="82"/>
      </c>
      <c r="GP26" s="48">
        <f t="shared" si="82"/>
      </c>
      <c r="GQ26" s="48">
        <f t="shared" si="82"/>
      </c>
      <c r="GR26" s="48">
        <f t="shared" si="82"/>
      </c>
      <c r="GS26" s="48">
        <f t="shared" si="82"/>
      </c>
      <c r="GT26" s="48">
        <f t="shared" si="82"/>
      </c>
      <c r="GU26" s="48">
        <f t="shared" si="82"/>
      </c>
      <c r="GV26" s="48">
        <f aca="true" t="shared" si="83" ref="GV26:HE35">IF(GV$4=$K26,1,"")</f>
      </c>
      <c r="GW26" s="48">
        <f t="shared" si="83"/>
      </c>
      <c r="GX26" s="48">
        <f t="shared" si="83"/>
      </c>
      <c r="GY26" s="48">
        <f t="shared" si="83"/>
      </c>
      <c r="GZ26" s="48">
        <f t="shared" si="83"/>
      </c>
      <c r="HA26" s="48">
        <f t="shared" si="83"/>
      </c>
      <c r="HB26" s="48">
        <f t="shared" si="83"/>
      </c>
      <c r="HC26" s="48">
        <f t="shared" si="83"/>
      </c>
      <c r="HD26" s="48">
        <f t="shared" si="83"/>
      </c>
      <c r="HE26" s="48">
        <f t="shared" si="83"/>
      </c>
      <c r="HF26" s="48">
        <f aca="true" t="shared" si="84" ref="HF26:HO35">IF(HF$4=$K26,1,"")</f>
      </c>
      <c r="HG26" s="48">
        <f t="shared" si="84"/>
      </c>
      <c r="HH26" s="48">
        <f t="shared" si="84"/>
      </c>
      <c r="HI26" s="48">
        <f t="shared" si="84"/>
      </c>
      <c r="HJ26" s="48">
        <f t="shared" si="84"/>
      </c>
      <c r="HK26" s="48">
        <f t="shared" si="84"/>
      </c>
      <c r="HL26" s="48">
        <f t="shared" si="84"/>
      </c>
      <c r="HM26" s="48">
        <f t="shared" si="84"/>
      </c>
      <c r="HN26" s="48">
        <f t="shared" si="84"/>
      </c>
      <c r="HO26" s="48">
        <f t="shared" si="84"/>
      </c>
      <c r="HP26" s="48">
        <f aca="true" t="shared" si="85" ref="HP26:HY35">IF(HP$4=$K26,1,"")</f>
      </c>
      <c r="HQ26" s="48">
        <f t="shared" si="85"/>
      </c>
      <c r="HR26" s="48">
        <f t="shared" si="85"/>
      </c>
      <c r="HS26" s="48">
        <f t="shared" si="85"/>
      </c>
      <c r="HT26" s="48">
        <f t="shared" si="85"/>
      </c>
      <c r="HU26" s="48">
        <f t="shared" si="85"/>
      </c>
      <c r="HV26" s="48">
        <f t="shared" si="85"/>
      </c>
      <c r="HW26" s="48">
        <f t="shared" si="85"/>
      </c>
      <c r="HX26" s="48">
        <f t="shared" si="85"/>
      </c>
      <c r="HY26" s="48">
        <f t="shared" si="85"/>
      </c>
      <c r="HZ26" s="48">
        <f aca="true" t="shared" si="86" ref="HZ26:IJ35">IF(HZ$4=$K26,1,"")</f>
      </c>
      <c r="IA26" s="48">
        <f t="shared" si="86"/>
      </c>
      <c r="IB26" s="48">
        <f t="shared" si="86"/>
      </c>
      <c r="IC26" s="48">
        <f t="shared" si="86"/>
      </c>
      <c r="ID26" s="48">
        <f t="shared" si="86"/>
      </c>
      <c r="IE26" s="48">
        <f t="shared" si="86"/>
      </c>
      <c r="IF26" s="48">
        <f t="shared" si="86"/>
      </c>
      <c r="IG26" s="48">
        <f t="shared" si="86"/>
      </c>
      <c r="IH26" s="48">
        <f t="shared" si="86"/>
      </c>
      <c r="II26" s="48">
        <f t="shared" si="86"/>
      </c>
      <c r="IJ26" s="48">
        <f t="shared" si="86"/>
      </c>
      <c r="IK26"/>
      <c r="IL26"/>
      <c r="IM26"/>
      <c r="IN26"/>
      <c r="IO26"/>
      <c r="IP26"/>
      <c r="IQ26"/>
    </row>
    <row r="27" spans="1:251" ht="24.75" customHeight="1">
      <c r="A27" s="64"/>
      <c r="B27" s="62"/>
      <c r="C27" s="62"/>
      <c r="D27" s="62"/>
      <c r="E27" s="23">
        <f t="shared" si="39"/>
        <v>22</v>
      </c>
      <c r="F27" s="23" t="s">
        <v>29</v>
      </c>
      <c r="G27" s="47">
        <v>41810</v>
      </c>
      <c r="H27" s="25">
        <v>0.5416666666666666</v>
      </c>
      <c r="I27" s="26" t="s">
        <v>514</v>
      </c>
      <c r="J27" s="147" t="s">
        <v>425</v>
      </c>
      <c r="K27" s="27">
        <v>41810</v>
      </c>
      <c r="L27" s="27"/>
      <c r="M27" s="21">
        <f t="shared" si="40"/>
        <v>-41810</v>
      </c>
      <c r="N27" s="22">
        <f t="shared" si="64"/>
      </c>
      <c r="O27" s="22">
        <f t="shared" si="64"/>
      </c>
      <c r="P27" s="22">
        <f t="shared" si="64"/>
      </c>
      <c r="Q27" s="22">
        <f t="shared" si="64"/>
      </c>
      <c r="R27" s="22">
        <f t="shared" si="64"/>
      </c>
      <c r="S27" s="22">
        <f t="shared" si="64"/>
      </c>
      <c r="T27" s="22">
        <f t="shared" si="64"/>
      </c>
      <c r="U27" s="22">
        <f t="shared" si="64"/>
      </c>
      <c r="V27" s="22">
        <f t="shared" si="64"/>
      </c>
      <c r="W27" s="22">
        <f t="shared" si="64"/>
      </c>
      <c r="X27" s="22">
        <f t="shared" si="65"/>
      </c>
      <c r="Y27" s="22">
        <f t="shared" si="65"/>
      </c>
      <c r="Z27" s="22">
        <f t="shared" si="65"/>
      </c>
      <c r="AA27" s="22">
        <f t="shared" si="65"/>
      </c>
      <c r="AB27" s="22">
        <f t="shared" si="65"/>
      </c>
      <c r="AC27" s="22">
        <f t="shared" si="65"/>
      </c>
      <c r="AD27" s="22">
        <f t="shared" si="65"/>
      </c>
      <c r="AE27" s="22">
        <f t="shared" si="65"/>
      </c>
      <c r="AF27" s="22">
        <f t="shared" si="65"/>
      </c>
      <c r="AG27" s="22">
        <f t="shared" si="65"/>
      </c>
      <c r="AH27" s="22">
        <f t="shared" si="66"/>
      </c>
      <c r="AI27" s="22">
        <f t="shared" si="66"/>
      </c>
      <c r="AJ27" s="22">
        <f t="shared" si="66"/>
      </c>
      <c r="AK27" s="22">
        <f t="shared" si="66"/>
      </c>
      <c r="AL27" s="22">
        <f t="shared" si="66"/>
      </c>
      <c r="AM27" s="22">
        <f t="shared" si="66"/>
      </c>
      <c r="AN27" s="22">
        <f t="shared" si="66"/>
      </c>
      <c r="AO27" s="22">
        <f t="shared" si="66"/>
      </c>
      <c r="AP27" s="22">
        <f t="shared" si="66"/>
      </c>
      <c r="AQ27" s="22">
        <f t="shared" si="66"/>
      </c>
      <c r="AR27" s="22">
        <f t="shared" si="67"/>
      </c>
      <c r="AS27" s="22">
        <f t="shared" si="67"/>
      </c>
      <c r="AT27" s="22">
        <f t="shared" si="67"/>
      </c>
      <c r="AU27" s="22">
        <f t="shared" si="67"/>
      </c>
      <c r="AV27" s="22">
        <f t="shared" si="67"/>
      </c>
      <c r="AW27" s="22">
        <f t="shared" si="67"/>
      </c>
      <c r="AX27" s="22">
        <f t="shared" si="67"/>
      </c>
      <c r="AY27" s="22">
        <f t="shared" si="67"/>
      </c>
      <c r="AZ27" s="22">
        <f t="shared" si="67"/>
      </c>
      <c r="BA27" s="22">
        <f t="shared" si="67"/>
      </c>
      <c r="BB27" s="22">
        <f t="shared" si="68"/>
      </c>
      <c r="BC27" s="22">
        <f t="shared" si="68"/>
      </c>
      <c r="BD27" s="22">
        <f t="shared" si="68"/>
      </c>
      <c r="BE27" s="22">
        <f t="shared" si="68"/>
      </c>
      <c r="BF27" s="22">
        <f t="shared" si="68"/>
      </c>
      <c r="BG27" s="22">
        <f t="shared" si="68"/>
      </c>
      <c r="BH27" s="22">
        <f t="shared" si="68"/>
      </c>
      <c r="BI27" s="22">
        <f t="shared" si="68"/>
      </c>
      <c r="BJ27" s="22">
        <f t="shared" si="68"/>
      </c>
      <c r="BK27" s="48">
        <f t="shared" si="68"/>
      </c>
      <c r="BL27" s="48">
        <f t="shared" si="69"/>
      </c>
      <c r="BM27" s="48">
        <f t="shared" si="69"/>
      </c>
      <c r="BN27" s="48">
        <f t="shared" si="69"/>
      </c>
      <c r="BO27" s="48">
        <f t="shared" si="69"/>
      </c>
      <c r="BP27" s="48">
        <f t="shared" si="69"/>
      </c>
      <c r="BQ27" s="48">
        <f t="shared" si="69"/>
      </c>
      <c r="BR27" s="48">
        <f t="shared" si="69"/>
      </c>
      <c r="BS27" s="48">
        <f t="shared" si="69"/>
      </c>
      <c r="BT27" s="48">
        <f t="shared" si="69"/>
      </c>
      <c r="BU27" s="48">
        <f t="shared" si="69"/>
      </c>
      <c r="BV27" s="48">
        <f t="shared" si="70"/>
      </c>
      <c r="BW27" s="48">
        <f t="shared" si="70"/>
      </c>
      <c r="BX27" s="48">
        <f t="shared" si="70"/>
      </c>
      <c r="BY27" s="48">
        <f t="shared" si="70"/>
      </c>
      <c r="BZ27" s="48">
        <f t="shared" si="70"/>
      </c>
      <c r="CA27" s="48">
        <f t="shared" si="70"/>
      </c>
      <c r="CB27" s="48">
        <f t="shared" si="70"/>
      </c>
      <c r="CC27" s="48">
        <f t="shared" si="70"/>
      </c>
      <c r="CD27" s="48">
        <f t="shared" si="70"/>
      </c>
      <c r="CE27" s="48">
        <f t="shared" si="70"/>
      </c>
      <c r="CF27" s="48">
        <f t="shared" si="71"/>
      </c>
      <c r="CG27" s="48">
        <f t="shared" si="71"/>
      </c>
      <c r="CH27" s="48">
        <f t="shared" si="71"/>
      </c>
      <c r="CI27" s="48">
        <f t="shared" si="71"/>
      </c>
      <c r="CJ27" s="48">
        <f t="shared" si="71"/>
      </c>
      <c r="CK27" s="48">
        <f t="shared" si="71"/>
      </c>
      <c r="CL27" s="48">
        <f t="shared" si="71"/>
      </c>
      <c r="CM27" s="48">
        <f t="shared" si="71"/>
      </c>
      <c r="CN27" s="48">
        <f t="shared" si="71"/>
      </c>
      <c r="CO27" s="48">
        <f t="shared" si="71"/>
      </c>
      <c r="CP27" s="48">
        <f t="shared" si="72"/>
      </c>
      <c r="CQ27" s="48">
        <f t="shared" si="72"/>
      </c>
      <c r="CR27" s="48">
        <f t="shared" si="72"/>
      </c>
      <c r="CS27" s="48">
        <f t="shared" si="72"/>
      </c>
      <c r="CT27" s="48">
        <f t="shared" si="72"/>
      </c>
      <c r="CU27" s="48">
        <f t="shared" si="72"/>
      </c>
      <c r="CV27" s="48">
        <f t="shared" si="72"/>
      </c>
      <c r="CW27" s="48">
        <f t="shared" si="72"/>
      </c>
      <c r="CX27" s="48">
        <f t="shared" si="72"/>
      </c>
      <c r="CY27" s="48">
        <f t="shared" si="72"/>
      </c>
      <c r="CZ27" s="48">
        <f t="shared" si="73"/>
      </c>
      <c r="DA27" s="48">
        <f t="shared" si="73"/>
      </c>
      <c r="DB27" s="48">
        <f t="shared" si="73"/>
      </c>
      <c r="DC27" s="48">
        <f t="shared" si="73"/>
      </c>
      <c r="DD27" s="48">
        <f t="shared" si="73"/>
      </c>
      <c r="DE27" s="48">
        <f t="shared" si="73"/>
      </c>
      <c r="DF27" s="48">
        <f t="shared" si="73"/>
      </c>
      <c r="DG27" s="48">
        <f t="shared" si="73"/>
      </c>
      <c r="DH27" s="48">
        <f t="shared" si="73"/>
      </c>
      <c r="DI27" s="48">
        <f t="shared" si="73"/>
      </c>
      <c r="DJ27" s="48">
        <f t="shared" si="74"/>
      </c>
      <c r="DK27" s="48">
        <f t="shared" si="74"/>
      </c>
      <c r="DL27" s="48">
        <f t="shared" si="74"/>
      </c>
      <c r="DM27" s="48">
        <f t="shared" si="74"/>
      </c>
      <c r="DN27" s="48">
        <f t="shared" si="74"/>
      </c>
      <c r="DO27" s="48">
        <f t="shared" si="74"/>
      </c>
      <c r="DP27" s="48">
        <f t="shared" si="74"/>
      </c>
      <c r="DQ27" s="48">
        <f t="shared" si="74"/>
      </c>
      <c r="DR27" s="48">
        <f t="shared" si="74"/>
      </c>
      <c r="DS27" s="48">
        <f t="shared" si="74"/>
      </c>
      <c r="DT27" s="48">
        <f t="shared" si="75"/>
      </c>
      <c r="DU27" s="48">
        <f t="shared" si="75"/>
      </c>
      <c r="DV27" s="48">
        <f t="shared" si="75"/>
      </c>
      <c r="DW27" s="48">
        <f t="shared" si="75"/>
      </c>
      <c r="DX27" s="48">
        <f t="shared" si="75"/>
      </c>
      <c r="DY27" s="48">
        <f t="shared" si="75"/>
      </c>
      <c r="DZ27" s="48">
        <f t="shared" si="75"/>
      </c>
      <c r="EA27" s="48">
        <f t="shared" si="75"/>
      </c>
      <c r="EB27" s="48">
        <f t="shared" si="75"/>
      </c>
      <c r="EC27" s="48">
        <f t="shared" si="75"/>
      </c>
      <c r="ED27" s="48">
        <f t="shared" si="76"/>
      </c>
      <c r="EE27" s="48">
        <f t="shared" si="76"/>
      </c>
      <c r="EF27" s="48">
        <f t="shared" si="76"/>
      </c>
      <c r="EG27" s="48">
        <f t="shared" si="76"/>
      </c>
      <c r="EH27" s="48">
        <f t="shared" si="76"/>
      </c>
      <c r="EI27" s="48">
        <f t="shared" si="76"/>
      </c>
      <c r="EJ27" s="48">
        <f t="shared" si="76"/>
      </c>
      <c r="EK27" s="48">
        <f t="shared" si="76"/>
      </c>
      <c r="EL27" s="48">
        <f t="shared" si="76"/>
      </c>
      <c r="EM27" s="48">
        <f t="shared" si="76"/>
      </c>
      <c r="EN27" s="48">
        <f t="shared" si="77"/>
      </c>
      <c r="EO27" s="48">
        <f t="shared" si="77"/>
      </c>
      <c r="EP27" s="48">
        <f t="shared" si="77"/>
      </c>
      <c r="EQ27" s="48">
        <f t="shared" si="77"/>
      </c>
      <c r="ER27" s="48">
        <f t="shared" si="77"/>
      </c>
      <c r="ES27" s="48">
        <f t="shared" si="77"/>
      </c>
      <c r="ET27" s="48">
        <f t="shared" si="77"/>
      </c>
      <c r="EU27" s="48">
        <f t="shared" si="77"/>
      </c>
      <c r="EV27" s="48">
        <f t="shared" si="77"/>
      </c>
      <c r="EW27" s="48">
        <f t="shared" si="77"/>
      </c>
      <c r="EX27" s="48">
        <f t="shared" si="78"/>
      </c>
      <c r="EY27" s="48">
        <f t="shared" si="78"/>
      </c>
      <c r="EZ27" s="48">
        <f t="shared" si="78"/>
      </c>
      <c r="FA27" s="48">
        <f t="shared" si="78"/>
      </c>
      <c r="FB27" s="48">
        <f t="shared" si="78"/>
      </c>
      <c r="FC27" s="48">
        <f t="shared" si="78"/>
      </c>
      <c r="FD27" s="48">
        <f t="shared" si="78"/>
      </c>
      <c r="FE27" s="48">
        <f t="shared" si="78"/>
      </c>
      <c r="FF27" s="48">
        <f t="shared" si="78"/>
      </c>
      <c r="FG27" s="48">
        <f t="shared" si="78"/>
      </c>
      <c r="FH27" s="48">
        <f t="shared" si="79"/>
      </c>
      <c r="FI27" s="48">
        <f t="shared" si="79"/>
      </c>
      <c r="FJ27" s="48">
        <f t="shared" si="79"/>
      </c>
      <c r="FK27" s="48">
        <f t="shared" si="79"/>
      </c>
      <c r="FL27" s="48">
        <f t="shared" si="79"/>
      </c>
      <c r="FM27" s="48">
        <f t="shared" si="79"/>
      </c>
      <c r="FN27" s="48">
        <f t="shared" si="79"/>
      </c>
      <c r="FO27" s="48">
        <f t="shared" si="79"/>
      </c>
      <c r="FP27" s="48">
        <f t="shared" si="79"/>
      </c>
      <c r="FQ27" s="48">
        <f t="shared" si="79"/>
      </c>
      <c r="FR27" s="48">
        <f t="shared" si="80"/>
      </c>
      <c r="FS27" s="48">
        <f t="shared" si="80"/>
      </c>
      <c r="FT27" s="48">
        <f t="shared" si="80"/>
      </c>
      <c r="FU27" s="48">
        <f t="shared" si="80"/>
      </c>
      <c r="FV27" s="48">
        <f t="shared" si="80"/>
      </c>
      <c r="FW27" s="48">
        <f t="shared" si="80"/>
      </c>
      <c r="FX27" s="48">
        <f t="shared" si="80"/>
      </c>
      <c r="FY27" s="48">
        <f t="shared" si="80"/>
      </c>
      <c r="FZ27" s="48">
        <f t="shared" si="80"/>
      </c>
      <c r="GA27" s="48">
        <f t="shared" si="80"/>
      </c>
      <c r="GB27" s="48">
        <f t="shared" si="81"/>
      </c>
      <c r="GC27" s="48">
        <f t="shared" si="81"/>
      </c>
      <c r="GD27" s="48">
        <f t="shared" si="81"/>
      </c>
      <c r="GE27" s="48">
        <f t="shared" si="81"/>
      </c>
      <c r="GF27" s="48">
        <f t="shared" si="81"/>
      </c>
      <c r="GG27" s="48">
        <f t="shared" si="81"/>
      </c>
      <c r="GH27" s="48">
        <f t="shared" si="81"/>
      </c>
      <c r="GI27" s="48">
        <f t="shared" si="81"/>
      </c>
      <c r="GJ27" s="48">
        <f t="shared" si="81"/>
      </c>
      <c r="GK27" s="48">
        <f t="shared" si="81"/>
      </c>
      <c r="GL27" s="48">
        <f t="shared" si="82"/>
      </c>
      <c r="GM27" s="48">
        <f t="shared" si="82"/>
      </c>
      <c r="GN27" s="48">
        <f t="shared" si="82"/>
      </c>
      <c r="GO27" s="48">
        <f t="shared" si="82"/>
      </c>
      <c r="GP27" s="48">
        <f t="shared" si="82"/>
      </c>
      <c r="GQ27" s="48">
        <f t="shared" si="82"/>
      </c>
      <c r="GR27" s="48">
        <f t="shared" si="82"/>
      </c>
      <c r="GS27" s="48">
        <f t="shared" si="82"/>
      </c>
      <c r="GT27" s="48">
        <f t="shared" si="82"/>
      </c>
      <c r="GU27" s="48">
        <f t="shared" si="82"/>
      </c>
      <c r="GV27" s="48">
        <f t="shared" si="83"/>
      </c>
      <c r="GW27" s="48">
        <f t="shared" si="83"/>
      </c>
      <c r="GX27" s="48">
        <f t="shared" si="83"/>
      </c>
      <c r="GY27" s="48">
        <f t="shared" si="83"/>
      </c>
      <c r="GZ27" s="48">
        <f t="shared" si="83"/>
      </c>
      <c r="HA27" s="48">
        <f t="shared" si="83"/>
      </c>
      <c r="HB27" s="48">
        <f t="shared" si="83"/>
      </c>
      <c r="HC27" s="48">
        <f t="shared" si="83"/>
      </c>
      <c r="HD27" s="48">
        <f t="shared" si="83"/>
      </c>
      <c r="HE27" s="48">
        <f t="shared" si="83"/>
      </c>
      <c r="HF27" s="48">
        <f t="shared" si="84"/>
      </c>
      <c r="HG27" s="48">
        <f t="shared" si="84"/>
      </c>
      <c r="HH27" s="48">
        <f t="shared" si="84"/>
      </c>
      <c r="HI27" s="48">
        <f t="shared" si="84"/>
      </c>
      <c r="HJ27" s="48">
        <f t="shared" si="84"/>
      </c>
      <c r="HK27" s="48">
        <f t="shared" si="84"/>
      </c>
      <c r="HL27" s="48">
        <f t="shared" si="84"/>
      </c>
      <c r="HM27" s="48">
        <f t="shared" si="84"/>
      </c>
      <c r="HN27" s="48">
        <f t="shared" si="84"/>
      </c>
      <c r="HO27" s="48">
        <f t="shared" si="84"/>
      </c>
      <c r="HP27" s="48">
        <f t="shared" si="85"/>
      </c>
      <c r="HQ27" s="48">
        <f t="shared" si="85"/>
      </c>
      <c r="HR27" s="48">
        <f t="shared" si="85"/>
      </c>
      <c r="HS27" s="48">
        <f t="shared" si="85"/>
      </c>
      <c r="HT27" s="48">
        <f t="shared" si="85"/>
      </c>
      <c r="HU27" s="48">
        <f t="shared" si="85"/>
      </c>
      <c r="HV27" s="48">
        <f t="shared" si="85"/>
      </c>
      <c r="HW27" s="48">
        <f t="shared" si="85"/>
      </c>
      <c r="HX27" s="48">
        <f t="shared" si="85"/>
      </c>
      <c r="HY27" s="48">
        <f t="shared" si="85"/>
      </c>
      <c r="HZ27" s="48">
        <f t="shared" si="86"/>
      </c>
      <c r="IA27" s="48">
        <f t="shared" si="86"/>
      </c>
      <c r="IB27" s="48">
        <f t="shared" si="86"/>
      </c>
      <c r="IC27" s="48">
        <f t="shared" si="86"/>
      </c>
      <c r="ID27" s="48">
        <f t="shared" si="86"/>
      </c>
      <c r="IE27" s="48">
        <f t="shared" si="86"/>
      </c>
      <c r="IF27" s="48">
        <f t="shared" si="86"/>
      </c>
      <c r="IG27" s="48">
        <f t="shared" si="86"/>
      </c>
      <c r="IH27" s="48">
        <f t="shared" si="86"/>
      </c>
      <c r="II27" s="48">
        <f t="shared" si="86"/>
      </c>
      <c r="IJ27" s="48">
        <f t="shared" si="86"/>
      </c>
      <c r="IK27"/>
      <c r="IL27"/>
      <c r="IM27"/>
      <c r="IN27"/>
      <c r="IO27"/>
      <c r="IP27"/>
      <c r="IQ27"/>
    </row>
    <row r="28" spans="1:251" ht="24.75" customHeight="1">
      <c r="A28" s="64"/>
      <c r="B28" s="62"/>
      <c r="C28" s="62"/>
      <c r="D28" s="62"/>
      <c r="E28" s="23">
        <f t="shared" si="39"/>
        <v>23</v>
      </c>
      <c r="F28" s="23" t="s">
        <v>29</v>
      </c>
      <c r="G28" s="47">
        <v>41814</v>
      </c>
      <c r="H28" s="25">
        <v>0.5416666666666666</v>
      </c>
      <c r="I28" s="26" t="s">
        <v>516</v>
      </c>
      <c r="J28" s="147" t="s">
        <v>409</v>
      </c>
      <c r="K28" s="27">
        <v>41814</v>
      </c>
      <c r="L28" s="27"/>
      <c r="M28" s="21">
        <f t="shared" si="40"/>
        <v>-41814</v>
      </c>
      <c r="N28" s="22">
        <f t="shared" si="64"/>
      </c>
      <c r="O28" s="22">
        <f t="shared" si="64"/>
      </c>
      <c r="P28" s="22">
        <f t="shared" si="64"/>
      </c>
      <c r="Q28" s="22">
        <f t="shared" si="64"/>
      </c>
      <c r="R28" s="22">
        <f t="shared" si="64"/>
      </c>
      <c r="S28" s="22">
        <f t="shared" si="64"/>
      </c>
      <c r="T28" s="22">
        <f t="shared" si="64"/>
      </c>
      <c r="U28" s="22">
        <f t="shared" si="64"/>
      </c>
      <c r="V28" s="22">
        <f t="shared" si="64"/>
      </c>
      <c r="W28" s="22">
        <f t="shared" si="64"/>
      </c>
      <c r="X28" s="22">
        <f t="shared" si="65"/>
      </c>
      <c r="Y28" s="22">
        <f t="shared" si="65"/>
      </c>
      <c r="Z28" s="22">
        <f t="shared" si="65"/>
      </c>
      <c r="AA28" s="22">
        <f t="shared" si="65"/>
      </c>
      <c r="AB28" s="22">
        <f t="shared" si="65"/>
      </c>
      <c r="AC28" s="22">
        <f t="shared" si="65"/>
      </c>
      <c r="AD28" s="22">
        <f t="shared" si="65"/>
      </c>
      <c r="AE28" s="22">
        <f t="shared" si="65"/>
      </c>
      <c r="AF28" s="22">
        <f t="shared" si="65"/>
      </c>
      <c r="AG28" s="22">
        <f t="shared" si="65"/>
      </c>
      <c r="AH28" s="22">
        <f t="shared" si="66"/>
      </c>
      <c r="AI28" s="22">
        <f t="shared" si="66"/>
      </c>
      <c r="AJ28" s="22">
        <f t="shared" si="66"/>
      </c>
      <c r="AK28" s="22">
        <f t="shared" si="66"/>
      </c>
      <c r="AL28" s="22">
        <f t="shared" si="66"/>
      </c>
      <c r="AM28" s="22">
        <f t="shared" si="66"/>
      </c>
      <c r="AN28" s="22">
        <f t="shared" si="66"/>
      </c>
      <c r="AO28" s="22">
        <f t="shared" si="66"/>
      </c>
      <c r="AP28" s="22">
        <f t="shared" si="66"/>
      </c>
      <c r="AQ28" s="22">
        <f t="shared" si="66"/>
      </c>
      <c r="AR28" s="22">
        <f t="shared" si="67"/>
      </c>
      <c r="AS28" s="22">
        <f t="shared" si="67"/>
      </c>
      <c r="AT28" s="22">
        <f t="shared" si="67"/>
      </c>
      <c r="AU28" s="22">
        <f t="shared" si="67"/>
      </c>
      <c r="AV28" s="22">
        <f t="shared" si="67"/>
      </c>
      <c r="AW28" s="22">
        <f t="shared" si="67"/>
      </c>
      <c r="AX28" s="22">
        <f t="shared" si="67"/>
      </c>
      <c r="AY28" s="22">
        <f t="shared" si="67"/>
      </c>
      <c r="AZ28" s="22">
        <f t="shared" si="67"/>
      </c>
      <c r="BA28" s="22">
        <f t="shared" si="67"/>
      </c>
      <c r="BB28" s="22">
        <f t="shared" si="68"/>
      </c>
      <c r="BC28" s="22">
        <f t="shared" si="68"/>
      </c>
      <c r="BD28" s="22">
        <f t="shared" si="68"/>
      </c>
      <c r="BE28" s="22">
        <f t="shared" si="68"/>
      </c>
      <c r="BF28" s="22">
        <f t="shared" si="68"/>
      </c>
      <c r="BG28" s="22">
        <f t="shared" si="68"/>
      </c>
      <c r="BH28" s="22">
        <f t="shared" si="68"/>
      </c>
      <c r="BI28" s="22">
        <f t="shared" si="68"/>
      </c>
      <c r="BJ28" s="22">
        <f t="shared" si="68"/>
      </c>
      <c r="BK28" s="48">
        <f t="shared" si="68"/>
      </c>
      <c r="BL28" s="48">
        <f t="shared" si="69"/>
      </c>
      <c r="BM28" s="48">
        <f t="shared" si="69"/>
      </c>
      <c r="BN28" s="48">
        <f t="shared" si="69"/>
      </c>
      <c r="BO28" s="48">
        <f t="shared" si="69"/>
      </c>
      <c r="BP28" s="48">
        <f t="shared" si="69"/>
      </c>
      <c r="BQ28" s="48">
        <f t="shared" si="69"/>
      </c>
      <c r="BR28" s="48">
        <f t="shared" si="69"/>
      </c>
      <c r="BS28" s="48">
        <f t="shared" si="69"/>
      </c>
      <c r="BT28" s="48">
        <f t="shared" si="69"/>
      </c>
      <c r="BU28" s="48">
        <f t="shared" si="69"/>
      </c>
      <c r="BV28" s="48">
        <f t="shared" si="70"/>
      </c>
      <c r="BW28" s="48">
        <f t="shared" si="70"/>
      </c>
      <c r="BX28" s="48">
        <f t="shared" si="70"/>
      </c>
      <c r="BY28" s="48">
        <f t="shared" si="70"/>
      </c>
      <c r="BZ28" s="48">
        <f t="shared" si="70"/>
      </c>
      <c r="CA28" s="48">
        <f t="shared" si="70"/>
      </c>
      <c r="CB28" s="48">
        <f t="shared" si="70"/>
      </c>
      <c r="CC28" s="48">
        <f t="shared" si="70"/>
      </c>
      <c r="CD28" s="48">
        <f t="shared" si="70"/>
      </c>
      <c r="CE28" s="48">
        <f t="shared" si="70"/>
      </c>
      <c r="CF28" s="48">
        <f t="shared" si="71"/>
      </c>
      <c r="CG28" s="48">
        <f t="shared" si="71"/>
      </c>
      <c r="CH28" s="48">
        <f t="shared" si="71"/>
      </c>
      <c r="CI28" s="48">
        <f t="shared" si="71"/>
      </c>
      <c r="CJ28" s="48">
        <f t="shared" si="71"/>
      </c>
      <c r="CK28" s="48">
        <f t="shared" si="71"/>
      </c>
      <c r="CL28" s="48">
        <f t="shared" si="71"/>
      </c>
      <c r="CM28" s="48">
        <f t="shared" si="71"/>
      </c>
      <c r="CN28" s="48">
        <f t="shared" si="71"/>
      </c>
      <c r="CO28" s="48">
        <f t="shared" si="71"/>
      </c>
      <c r="CP28" s="48">
        <f t="shared" si="72"/>
      </c>
      <c r="CQ28" s="48">
        <f t="shared" si="72"/>
      </c>
      <c r="CR28" s="48">
        <f t="shared" si="72"/>
      </c>
      <c r="CS28" s="48">
        <f t="shared" si="72"/>
      </c>
      <c r="CT28" s="48">
        <f t="shared" si="72"/>
      </c>
      <c r="CU28" s="48">
        <f t="shared" si="72"/>
      </c>
      <c r="CV28" s="48">
        <f t="shared" si="72"/>
      </c>
      <c r="CW28" s="48">
        <f t="shared" si="72"/>
      </c>
      <c r="CX28" s="48">
        <f t="shared" si="72"/>
      </c>
      <c r="CY28" s="48">
        <f t="shared" si="72"/>
      </c>
      <c r="CZ28" s="48">
        <f t="shared" si="73"/>
      </c>
      <c r="DA28" s="48">
        <f t="shared" si="73"/>
      </c>
      <c r="DB28" s="48">
        <f t="shared" si="73"/>
      </c>
      <c r="DC28" s="48">
        <f t="shared" si="73"/>
      </c>
      <c r="DD28" s="48">
        <f t="shared" si="73"/>
      </c>
      <c r="DE28" s="48">
        <f t="shared" si="73"/>
      </c>
      <c r="DF28" s="48">
        <f t="shared" si="73"/>
      </c>
      <c r="DG28" s="48">
        <f t="shared" si="73"/>
      </c>
      <c r="DH28" s="48">
        <f t="shared" si="73"/>
      </c>
      <c r="DI28" s="48">
        <f t="shared" si="73"/>
      </c>
      <c r="DJ28" s="48">
        <f t="shared" si="74"/>
      </c>
      <c r="DK28" s="48">
        <f t="shared" si="74"/>
      </c>
      <c r="DL28" s="48">
        <f t="shared" si="74"/>
      </c>
      <c r="DM28" s="48">
        <f t="shared" si="74"/>
      </c>
      <c r="DN28" s="48">
        <f t="shared" si="74"/>
      </c>
      <c r="DO28" s="48">
        <f t="shared" si="74"/>
      </c>
      <c r="DP28" s="48">
        <f t="shared" si="74"/>
      </c>
      <c r="DQ28" s="48">
        <f t="shared" si="74"/>
      </c>
      <c r="DR28" s="48">
        <f t="shared" si="74"/>
      </c>
      <c r="DS28" s="48">
        <f t="shared" si="74"/>
      </c>
      <c r="DT28" s="48">
        <f t="shared" si="75"/>
      </c>
      <c r="DU28" s="48">
        <f t="shared" si="75"/>
      </c>
      <c r="DV28" s="48">
        <f t="shared" si="75"/>
      </c>
      <c r="DW28" s="48">
        <f t="shared" si="75"/>
      </c>
      <c r="DX28" s="48">
        <f t="shared" si="75"/>
      </c>
      <c r="DY28" s="48">
        <f t="shared" si="75"/>
      </c>
      <c r="DZ28" s="48">
        <f t="shared" si="75"/>
      </c>
      <c r="EA28" s="48">
        <f t="shared" si="75"/>
      </c>
      <c r="EB28" s="48">
        <f t="shared" si="75"/>
      </c>
      <c r="EC28" s="48">
        <f t="shared" si="75"/>
      </c>
      <c r="ED28" s="48">
        <f t="shared" si="76"/>
      </c>
      <c r="EE28" s="48">
        <f t="shared" si="76"/>
      </c>
      <c r="EF28" s="48">
        <f t="shared" si="76"/>
      </c>
      <c r="EG28" s="48">
        <f t="shared" si="76"/>
      </c>
      <c r="EH28" s="48">
        <f t="shared" si="76"/>
      </c>
      <c r="EI28" s="48">
        <f t="shared" si="76"/>
      </c>
      <c r="EJ28" s="48">
        <f t="shared" si="76"/>
      </c>
      <c r="EK28" s="48">
        <f t="shared" si="76"/>
      </c>
      <c r="EL28" s="48">
        <f t="shared" si="76"/>
      </c>
      <c r="EM28" s="48">
        <f t="shared" si="76"/>
      </c>
      <c r="EN28" s="48">
        <f t="shared" si="77"/>
      </c>
      <c r="EO28" s="48">
        <f t="shared" si="77"/>
      </c>
      <c r="EP28" s="48">
        <f t="shared" si="77"/>
      </c>
      <c r="EQ28" s="48">
        <f t="shared" si="77"/>
      </c>
      <c r="ER28" s="48">
        <f t="shared" si="77"/>
      </c>
      <c r="ES28" s="48">
        <f t="shared" si="77"/>
      </c>
      <c r="ET28" s="48">
        <f t="shared" si="77"/>
      </c>
      <c r="EU28" s="48">
        <f t="shared" si="77"/>
      </c>
      <c r="EV28" s="48">
        <f t="shared" si="77"/>
      </c>
      <c r="EW28" s="48">
        <f t="shared" si="77"/>
      </c>
      <c r="EX28" s="48">
        <f t="shared" si="78"/>
      </c>
      <c r="EY28" s="48">
        <f t="shared" si="78"/>
      </c>
      <c r="EZ28" s="48">
        <f t="shared" si="78"/>
      </c>
      <c r="FA28" s="48">
        <f t="shared" si="78"/>
      </c>
      <c r="FB28" s="48">
        <f t="shared" si="78"/>
      </c>
      <c r="FC28" s="48">
        <f t="shared" si="78"/>
      </c>
      <c r="FD28" s="48">
        <f t="shared" si="78"/>
      </c>
      <c r="FE28" s="48">
        <f t="shared" si="78"/>
      </c>
      <c r="FF28" s="48">
        <f t="shared" si="78"/>
      </c>
      <c r="FG28" s="48">
        <f t="shared" si="78"/>
      </c>
      <c r="FH28" s="48">
        <f t="shared" si="79"/>
      </c>
      <c r="FI28" s="48">
        <f t="shared" si="79"/>
      </c>
      <c r="FJ28" s="48">
        <f t="shared" si="79"/>
      </c>
      <c r="FK28" s="48">
        <f t="shared" si="79"/>
      </c>
      <c r="FL28" s="48">
        <f t="shared" si="79"/>
      </c>
      <c r="FM28" s="48">
        <f t="shared" si="79"/>
      </c>
      <c r="FN28" s="48">
        <f t="shared" si="79"/>
      </c>
      <c r="FO28" s="48">
        <f t="shared" si="79"/>
      </c>
      <c r="FP28" s="48">
        <f t="shared" si="79"/>
      </c>
      <c r="FQ28" s="48">
        <f t="shared" si="79"/>
      </c>
      <c r="FR28" s="48">
        <f t="shared" si="80"/>
      </c>
      <c r="FS28" s="48">
        <f t="shared" si="80"/>
      </c>
      <c r="FT28" s="48">
        <f t="shared" si="80"/>
      </c>
      <c r="FU28" s="48">
        <f t="shared" si="80"/>
      </c>
      <c r="FV28" s="48">
        <f t="shared" si="80"/>
      </c>
      <c r="FW28" s="48">
        <f t="shared" si="80"/>
      </c>
      <c r="FX28" s="48">
        <f t="shared" si="80"/>
      </c>
      <c r="FY28" s="48">
        <f t="shared" si="80"/>
      </c>
      <c r="FZ28" s="48">
        <f t="shared" si="80"/>
      </c>
      <c r="GA28" s="48">
        <f t="shared" si="80"/>
      </c>
      <c r="GB28" s="48">
        <f t="shared" si="81"/>
      </c>
      <c r="GC28" s="48">
        <f t="shared" si="81"/>
      </c>
      <c r="GD28" s="48">
        <f t="shared" si="81"/>
      </c>
      <c r="GE28" s="48">
        <f t="shared" si="81"/>
      </c>
      <c r="GF28" s="48">
        <f t="shared" si="81"/>
      </c>
      <c r="GG28" s="48">
        <f t="shared" si="81"/>
      </c>
      <c r="GH28" s="48">
        <f t="shared" si="81"/>
      </c>
      <c r="GI28" s="48">
        <f t="shared" si="81"/>
      </c>
      <c r="GJ28" s="48">
        <f t="shared" si="81"/>
      </c>
      <c r="GK28" s="48">
        <f t="shared" si="81"/>
      </c>
      <c r="GL28" s="48">
        <f t="shared" si="82"/>
      </c>
      <c r="GM28" s="48">
        <f t="shared" si="82"/>
      </c>
      <c r="GN28" s="48">
        <f t="shared" si="82"/>
      </c>
      <c r="GO28" s="48">
        <f t="shared" si="82"/>
      </c>
      <c r="GP28" s="48">
        <f t="shared" si="82"/>
      </c>
      <c r="GQ28" s="48">
        <f t="shared" si="82"/>
      </c>
      <c r="GR28" s="48">
        <f t="shared" si="82"/>
      </c>
      <c r="GS28" s="48">
        <f t="shared" si="82"/>
      </c>
      <c r="GT28" s="48">
        <f t="shared" si="82"/>
      </c>
      <c r="GU28" s="48">
        <f t="shared" si="82"/>
      </c>
      <c r="GV28" s="48">
        <f t="shared" si="83"/>
      </c>
      <c r="GW28" s="48">
        <f t="shared" si="83"/>
      </c>
      <c r="GX28" s="48">
        <f t="shared" si="83"/>
      </c>
      <c r="GY28" s="48">
        <f t="shared" si="83"/>
      </c>
      <c r="GZ28" s="48">
        <f t="shared" si="83"/>
      </c>
      <c r="HA28" s="48">
        <f t="shared" si="83"/>
      </c>
      <c r="HB28" s="48">
        <f t="shared" si="83"/>
      </c>
      <c r="HC28" s="48">
        <f t="shared" si="83"/>
      </c>
      <c r="HD28" s="48">
        <f t="shared" si="83"/>
      </c>
      <c r="HE28" s="48">
        <f t="shared" si="83"/>
      </c>
      <c r="HF28" s="48">
        <f t="shared" si="84"/>
      </c>
      <c r="HG28" s="48">
        <f t="shared" si="84"/>
      </c>
      <c r="HH28" s="48">
        <f t="shared" si="84"/>
      </c>
      <c r="HI28" s="48">
        <f t="shared" si="84"/>
      </c>
      <c r="HJ28" s="48">
        <f t="shared" si="84"/>
      </c>
      <c r="HK28" s="48">
        <f t="shared" si="84"/>
      </c>
      <c r="HL28" s="48">
        <f t="shared" si="84"/>
      </c>
      <c r="HM28" s="48">
        <f t="shared" si="84"/>
      </c>
      <c r="HN28" s="48">
        <f t="shared" si="84"/>
      </c>
      <c r="HO28" s="48">
        <f t="shared" si="84"/>
      </c>
      <c r="HP28" s="48">
        <f t="shared" si="85"/>
      </c>
      <c r="HQ28" s="48">
        <f t="shared" si="85"/>
      </c>
      <c r="HR28" s="48">
        <f t="shared" si="85"/>
      </c>
      <c r="HS28" s="48">
        <f t="shared" si="85"/>
      </c>
      <c r="HT28" s="48">
        <f t="shared" si="85"/>
      </c>
      <c r="HU28" s="48">
        <f t="shared" si="85"/>
      </c>
      <c r="HV28" s="48">
        <f t="shared" si="85"/>
      </c>
      <c r="HW28" s="48">
        <f t="shared" si="85"/>
      </c>
      <c r="HX28" s="48">
        <f t="shared" si="85"/>
      </c>
      <c r="HY28" s="48">
        <f t="shared" si="85"/>
      </c>
      <c r="HZ28" s="48">
        <f t="shared" si="86"/>
      </c>
      <c r="IA28" s="48">
        <f t="shared" si="86"/>
      </c>
      <c r="IB28" s="48">
        <f t="shared" si="86"/>
      </c>
      <c r="IC28" s="48">
        <f t="shared" si="86"/>
      </c>
      <c r="ID28" s="48">
        <f t="shared" si="86"/>
      </c>
      <c r="IE28" s="48">
        <f t="shared" si="86"/>
      </c>
      <c r="IF28" s="48">
        <f t="shared" si="86"/>
      </c>
      <c r="IG28" s="48">
        <f t="shared" si="86"/>
      </c>
      <c r="IH28" s="48">
        <f t="shared" si="86"/>
      </c>
      <c r="II28" s="48">
        <f t="shared" si="86"/>
      </c>
      <c r="IJ28" s="48">
        <f t="shared" si="86"/>
      </c>
      <c r="IK28"/>
      <c r="IL28"/>
      <c r="IM28"/>
      <c r="IN28"/>
      <c r="IO28"/>
      <c r="IP28"/>
      <c r="IQ28"/>
    </row>
    <row r="29" spans="1:251" ht="24.75" customHeight="1" thickBot="1">
      <c r="A29" s="64"/>
      <c r="B29" s="62"/>
      <c r="C29" s="62"/>
      <c r="D29" s="62"/>
      <c r="E29" s="23">
        <f t="shared" si="39"/>
        <v>24</v>
      </c>
      <c r="F29" s="23" t="s">
        <v>29</v>
      </c>
      <c r="G29" s="52">
        <v>41814</v>
      </c>
      <c r="H29" s="53">
        <v>0.5416666666666666</v>
      </c>
      <c r="I29" s="54" t="s">
        <v>518</v>
      </c>
      <c r="J29" s="215" t="s">
        <v>504</v>
      </c>
      <c r="K29" s="55">
        <v>41814</v>
      </c>
      <c r="L29" s="27"/>
      <c r="M29" s="21">
        <f t="shared" si="40"/>
        <v>-41814</v>
      </c>
      <c r="N29" s="22">
        <f t="shared" si="64"/>
      </c>
      <c r="O29" s="22">
        <f t="shared" si="64"/>
      </c>
      <c r="P29" s="22">
        <f t="shared" si="64"/>
      </c>
      <c r="Q29" s="22">
        <f t="shared" si="64"/>
      </c>
      <c r="R29" s="22">
        <f t="shared" si="64"/>
      </c>
      <c r="S29" s="22">
        <f t="shared" si="64"/>
      </c>
      <c r="T29" s="22">
        <f t="shared" si="64"/>
      </c>
      <c r="U29" s="22">
        <f t="shared" si="64"/>
      </c>
      <c r="V29" s="22">
        <f t="shared" si="64"/>
      </c>
      <c r="W29" s="22">
        <f t="shared" si="64"/>
      </c>
      <c r="X29" s="22">
        <f t="shared" si="65"/>
      </c>
      <c r="Y29" s="22">
        <f t="shared" si="65"/>
      </c>
      <c r="Z29" s="22">
        <f t="shared" si="65"/>
      </c>
      <c r="AA29" s="22">
        <f t="shared" si="65"/>
      </c>
      <c r="AB29" s="22">
        <f t="shared" si="65"/>
      </c>
      <c r="AC29" s="22">
        <f t="shared" si="65"/>
      </c>
      <c r="AD29" s="22">
        <f t="shared" si="65"/>
      </c>
      <c r="AE29" s="22">
        <f t="shared" si="65"/>
      </c>
      <c r="AF29" s="22">
        <f t="shared" si="65"/>
      </c>
      <c r="AG29" s="22">
        <f t="shared" si="65"/>
      </c>
      <c r="AH29" s="22">
        <f t="shared" si="66"/>
      </c>
      <c r="AI29" s="22">
        <f t="shared" si="66"/>
      </c>
      <c r="AJ29" s="22">
        <f t="shared" si="66"/>
      </c>
      <c r="AK29" s="22">
        <f t="shared" si="66"/>
      </c>
      <c r="AL29" s="22">
        <f t="shared" si="66"/>
      </c>
      <c r="AM29" s="22">
        <f t="shared" si="66"/>
      </c>
      <c r="AN29" s="22">
        <f t="shared" si="66"/>
      </c>
      <c r="AO29" s="22">
        <f t="shared" si="66"/>
      </c>
      <c r="AP29" s="22">
        <f t="shared" si="66"/>
      </c>
      <c r="AQ29" s="22">
        <f t="shared" si="66"/>
      </c>
      <c r="AR29" s="22">
        <f t="shared" si="67"/>
      </c>
      <c r="AS29" s="22">
        <f t="shared" si="67"/>
      </c>
      <c r="AT29" s="22">
        <f t="shared" si="67"/>
      </c>
      <c r="AU29" s="22">
        <f t="shared" si="67"/>
      </c>
      <c r="AV29" s="22">
        <f t="shared" si="67"/>
      </c>
      <c r="AW29" s="22">
        <f t="shared" si="67"/>
      </c>
      <c r="AX29" s="22">
        <f t="shared" si="67"/>
      </c>
      <c r="AY29" s="22">
        <f t="shared" si="67"/>
      </c>
      <c r="AZ29" s="22">
        <f t="shared" si="67"/>
      </c>
      <c r="BA29" s="22">
        <f t="shared" si="67"/>
      </c>
      <c r="BB29" s="22">
        <f t="shared" si="68"/>
      </c>
      <c r="BC29" s="22">
        <f t="shared" si="68"/>
      </c>
      <c r="BD29" s="22">
        <f t="shared" si="68"/>
      </c>
      <c r="BE29" s="22">
        <f t="shared" si="68"/>
      </c>
      <c r="BF29" s="22">
        <f t="shared" si="68"/>
      </c>
      <c r="BG29" s="22">
        <f t="shared" si="68"/>
      </c>
      <c r="BH29" s="22">
        <f t="shared" si="68"/>
      </c>
      <c r="BI29" s="22">
        <f t="shared" si="68"/>
      </c>
      <c r="BJ29" s="22">
        <f t="shared" si="68"/>
      </c>
      <c r="BK29" s="48">
        <f t="shared" si="68"/>
      </c>
      <c r="BL29" s="48">
        <f t="shared" si="69"/>
      </c>
      <c r="BM29" s="48">
        <f t="shared" si="69"/>
      </c>
      <c r="BN29" s="48">
        <f t="shared" si="69"/>
      </c>
      <c r="BO29" s="48">
        <f t="shared" si="69"/>
      </c>
      <c r="BP29" s="48">
        <f t="shared" si="69"/>
      </c>
      <c r="BQ29" s="48">
        <f t="shared" si="69"/>
      </c>
      <c r="BR29" s="48">
        <f t="shared" si="69"/>
      </c>
      <c r="BS29" s="48">
        <f t="shared" si="69"/>
      </c>
      <c r="BT29" s="48">
        <f t="shared" si="69"/>
      </c>
      <c r="BU29" s="48">
        <f t="shared" si="69"/>
      </c>
      <c r="BV29" s="48">
        <f t="shared" si="70"/>
      </c>
      <c r="BW29" s="48">
        <f t="shared" si="70"/>
      </c>
      <c r="BX29" s="48">
        <f t="shared" si="70"/>
      </c>
      <c r="BY29" s="48">
        <f t="shared" si="70"/>
      </c>
      <c r="BZ29" s="48">
        <f t="shared" si="70"/>
      </c>
      <c r="CA29" s="48">
        <f t="shared" si="70"/>
      </c>
      <c r="CB29" s="48">
        <f t="shared" si="70"/>
      </c>
      <c r="CC29" s="48">
        <f t="shared" si="70"/>
      </c>
      <c r="CD29" s="48">
        <f t="shared" si="70"/>
      </c>
      <c r="CE29" s="48">
        <f t="shared" si="70"/>
      </c>
      <c r="CF29" s="48">
        <f t="shared" si="71"/>
      </c>
      <c r="CG29" s="48">
        <f t="shared" si="71"/>
      </c>
      <c r="CH29" s="48">
        <f t="shared" si="71"/>
      </c>
      <c r="CI29" s="48">
        <f t="shared" si="71"/>
      </c>
      <c r="CJ29" s="48">
        <f t="shared" si="71"/>
      </c>
      <c r="CK29" s="48">
        <f t="shared" si="71"/>
      </c>
      <c r="CL29" s="48">
        <f t="shared" si="71"/>
      </c>
      <c r="CM29" s="48">
        <f t="shared" si="71"/>
      </c>
      <c r="CN29" s="48">
        <f t="shared" si="71"/>
      </c>
      <c r="CO29" s="48">
        <f t="shared" si="71"/>
      </c>
      <c r="CP29" s="48">
        <f t="shared" si="72"/>
      </c>
      <c r="CQ29" s="48">
        <f t="shared" si="72"/>
      </c>
      <c r="CR29" s="48">
        <f t="shared" si="72"/>
      </c>
      <c r="CS29" s="48">
        <f t="shared" si="72"/>
      </c>
      <c r="CT29" s="48">
        <f t="shared" si="72"/>
      </c>
      <c r="CU29" s="48">
        <f t="shared" si="72"/>
      </c>
      <c r="CV29" s="48">
        <f t="shared" si="72"/>
      </c>
      <c r="CW29" s="48">
        <f t="shared" si="72"/>
      </c>
      <c r="CX29" s="48">
        <f t="shared" si="72"/>
      </c>
      <c r="CY29" s="48">
        <f t="shared" si="72"/>
      </c>
      <c r="CZ29" s="48">
        <f t="shared" si="73"/>
      </c>
      <c r="DA29" s="48">
        <f t="shared" si="73"/>
      </c>
      <c r="DB29" s="48">
        <f t="shared" si="73"/>
      </c>
      <c r="DC29" s="48">
        <f t="shared" si="73"/>
      </c>
      <c r="DD29" s="48">
        <f t="shared" si="73"/>
      </c>
      <c r="DE29" s="48">
        <f t="shared" si="73"/>
      </c>
      <c r="DF29" s="48">
        <f t="shared" si="73"/>
      </c>
      <c r="DG29" s="48">
        <f t="shared" si="73"/>
      </c>
      <c r="DH29" s="48">
        <f t="shared" si="73"/>
      </c>
      <c r="DI29" s="48">
        <f t="shared" si="73"/>
      </c>
      <c r="DJ29" s="48">
        <f t="shared" si="74"/>
      </c>
      <c r="DK29" s="48">
        <f t="shared" si="74"/>
      </c>
      <c r="DL29" s="48">
        <f t="shared" si="74"/>
      </c>
      <c r="DM29" s="48">
        <f t="shared" si="74"/>
      </c>
      <c r="DN29" s="48">
        <f t="shared" si="74"/>
      </c>
      <c r="DO29" s="48">
        <f t="shared" si="74"/>
      </c>
      <c r="DP29" s="48">
        <f t="shared" si="74"/>
      </c>
      <c r="DQ29" s="48">
        <f t="shared" si="74"/>
      </c>
      <c r="DR29" s="48">
        <f t="shared" si="74"/>
      </c>
      <c r="DS29" s="48">
        <f t="shared" si="74"/>
      </c>
      <c r="DT29" s="48">
        <f t="shared" si="75"/>
      </c>
      <c r="DU29" s="48">
        <f t="shared" si="75"/>
      </c>
      <c r="DV29" s="48">
        <f t="shared" si="75"/>
      </c>
      <c r="DW29" s="48">
        <f t="shared" si="75"/>
      </c>
      <c r="DX29" s="48">
        <f t="shared" si="75"/>
      </c>
      <c r="DY29" s="48">
        <f t="shared" si="75"/>
      </c>
      <c r="DZ29" s="48">
        <f t="shared" si="75"/>
      </c>
      <c r="EA29" s="48">
        <f t="shared" si="75"/>
      </c>
      <c r="EB29" s="48">
        <f t="shared" si="75"/>
      </c>
      <c r="EC29" s="48">
        <f t="shared" si="75"/>
      </c>
      <c r="ED29" s="48">
        <f t="shared" si="76"/>
      </c>
      <c r="EE29" s="48">
        <f t="shared" si="76"/>
      </c>
      <c r="EF29" s="48">
        <f t="shared" si="76"/>
      </c>
      <c r="EG29" s="48">
        <f t="shared" si="76"/>
      </c>
      <c r="EH29" s="48">
        <f t="shared" si="76"/>
      </c>
      <c r="EI29" s="48">
        <f t="shared" si="76"/>
      </c>
      <c r="EJ29" s="48">
        <f t="shared" si="76"/>
      </c>
      <c r="EK29" s="48">
        <f t="shared" si="76"/>
      </c>
      <c r="EL29" s="48">
        <f t="shared" si="76"/>
      </c>
      <c r="EM29" s="48">
        <f t="shared" si="76"/>
      </c>
      <c r="EN29" s="48">
        <f t="shared" si="77"/>
      </c>
      <c r="EO29" s="48">
        <f t="shared" si="77"/>
      </c>
      <c r="EP29" s="48">
        <f t="shared" si="77"/>
      </c>
      <c r="EQ29" s="48">
        <f t="shared" si="77"/>
      </c>
      <c r="ER29" s="48">
        <f t="shared" si="77"/>
      </c>
      <c r="ES29" s="48">
        <f t="shared" si="77"/>
      </c>
      <c r="ET29" s="48">
        <f t="shared" si="77"/>
      </c>
      <c r="EU29" s="48">
        <f t="shared" si="77"/>
      </c>
      <c r="EV29" s="48">
        <f t="shared" si="77"/>
      </c>
      <c r="EW29" s="48">
        <f t="shared" si="77"/>
      </c>
      <c r="EX29" s="48">
        <f t="shared" si="78"/>
      </c>
      <c r="EY29" s="48">
        <f t="shared" si="78"/>
      </c>
      <c r="EZ29" s="48">
        <f t="shared" si="78"/>
      </c>
      <c r="FA29" s="48">
        <f t="shared" si="78"/>
      </c>
      <c r="FB29" s="48">
        <f t="shared" si="78"/>
      </c>
      <c r="FC29" s="48">
        <f t="shared" si="78"/>
      </c>
      <c r="FD29" s="48">
        <f t="shared" si="78"/>
      </c>
      <c r="FE29" s="48">
        <f t="shared" si="78"/>
      </c>
      <c r="FF29" s="48">
        <f t="shared" si="78"/>
      </c>
      <c r="FG29" s="48">
        <f t="shared" si="78"/>
      </c>
      <c r="FH29" s="48">
        <f t="shared" si="79"/>
      </c>
      <c r="FI29" s="48">
        <f t="shared" si="79"/>
      </c>
      <c r="FJ29" s="48">
        <f t="shared" si="79"/>
      </c>
      <c r="FK29" s="48">
        <f t="shared" si="79"/>
      </c>
      <c r="FL29" s="48">
        <f t="shared" si="79"/>
      </c>
      <c r="FM29" s="48">
        <f t="shared" si="79"/>
      </c>
      <c r="FN29" s="48">
        <f t="shared" si="79"/>
      </c>
      <c r="FO29" s="48">
        <f t="shared" si="79"/>
      </c>
      <c r="FP29" s="48">
        <f t="shared" si="79"/>
      </c>
      <c r="FQ29" s="48">
        <f t="shared" si="79"/>
      </c>
      <c r="FR29" s="48">
        <f t="shared" si="80"/>
      </c>
      <c r="FS29" s="48">
        <f t="shared" si="80"/>
      </c>
      <c r="FT29" s="48">
        <f t="shared" si="80"/>
      </c>
      <c r="FU29" s="48">
        <f t="shared" si="80"/>
      </c>
      <c r="FV29" s="48">
        <f t="shared" si="80"/>
      </c>
      <c r="FW29" s="48">
        <f t="shared" si="80"/>
      </c>
      <c r="FX29" s="48">
        <f t="shared" si="80"/>
      </c>
      <c r="FY29" s="48">
        <f t="shared" si="80"/>
      </c>
      <c r="FZ29" s="48">
        <f t="shared" si="80"/>
      </c>
      <c r="GA29" s="48">
        <f t="shared" si="80"/>
      </c>
      <c r="GB29" s="48">
        <f t="shared" si="81"/>
      </c>
      <c r="GC29" s="48">
        <f t="shared" si="81"/>
      </c>
      <c r="GD29" s="48">
        <f t="shared" si="81"/>
      </c>
      <c r="GE29" s="48">
        <f t="shared" si="81"/>
      </c>
      <c r="GF29" s="48">
        <f t="shared" si="81"/>
      </c>
      <c r="GG29" s="48">
        <f t="shared" si="81"/>
      </c>
      <c r="GH29" s="48">
        <f t="shared" si="81"/>
      </c>
      <c r="GI29" s="48">
        <f t="shared" si="81"/>
      </c>
      <c r="GJ29" s="48">
        <f t="shared" si="81"/>
      </c>
      <c r="GK29" s="48">
        <f t="shared" si="81"/>
      </c>
      <c r="GL29" s="48">
        <f t="shared" si="82"/>
      </c>
      <c r="GM29" s="48">
        <f t="shared" si="82"/>
      </c>
      <c r="GN29" s="48">
        <f t="shared" si="82"/>
      </c>
      <c r="GO29" s="48">
        <f t="shared" si="82"/>
      </c>
      <c r="GP29" s="48">
        <f t="shared" si="82"/>
      </c>
      <c r="GQ29" s="48">
        <f t="shared" si="82"/>
      </c>
      <c r="GR29" s="48">
        <f t="shared" si="82"/>
      </c>
      <c r="GS29" s="48">
        <f t="shared" si="82"/>
      </c>
      <c r="GT29" s="48">
        <f t="shared" si="82"/>
      </c>
      <c r="GU29" s="48">
        <f t="shared" si="82"/>
      </c>
      <c r="GV29" s="48">
        <f t="shared" si="83"/>
      </c>
      <c r="GW29" s="48">
        <f t="shared" si="83"/>
      </c>
      <c r="GX29" s="48">
        <f t="shared" si="83"/>
      </c>
      <c r="GY29" s="48">
        <f t="shared" si="83"/>
      </c>
      <c r="GZ29" s="48">
        <f t="shared" si="83"/>
      </c>
      <c r="HA29" s="48">
        <f t="shared" si="83"/>
      </c>
      <c r="HB29" s="48">
        <f t="shared" si="83"/>
      </c>
      <c r="HC29" s="48">
        <f t="shared" si="83"/>
      </c>
      <c r="HD29" s="48">
        <f t="shared" si="83"/>
      </c>
      <c r="HE29" s="48">
        <f t="shared" si="83"/>
      </c>
      <c r="HF29" s="48">
        <f t="shared" si="84"/>
      </c>
      <c r="HG29" s="48">
        <f t="shared" si="84"/>
      </c>
      <c r="HH29" s="48">
        <f t="shared" si="84"/>
      </c>
      <c r="HI29" s="48">
        <f t="shared" si="84"/>
      </c>
      <c r="HJ29" s="48">
        <f t="shared" si="84"/>
      </c>
      <c r="HK29" s="48">
        <f t="shared" si="84"/>
      </c>
      <c r="HL29" s="48">
        <f t="shared" si="84"/>
      </c>
      <c r="HM29" s="48">
        <f t="shared" si="84"/>
      </c>
      <c r="HN29" s="48">
        <f t="shared" si="84"/>
      </c>
      <c r="HO29" s="48">
        <f t="shared" si="84"/>
      </c>
      <c r="HP29" s="48">
        <f t="shared" si="85"/>
      </c>
      <c r="HQ29" s="48">
        <f t="shared" si="85"/>
      </c>
      <c r="HR29" s="48">
        <f t="shared" si="85"/>
      </c>
      <c r="HS29" s="48">
        <f t="shared" si="85"/>
      </c>
      <c r="HT29" s="48">
        <f t="shared" si="85"/>
      </c>
      <c r="HU29" s="48">
        <f t="shared" si="85"/>
      </c>
      <c r="HV29" s="48">
        <f t="shared" si="85"/>
      </c>
      <c r="HW29" s="48">
        <f t="shared" si="85"/>
      </c>
      <c r="HX29" s="48">
        <f t="shared" si="85"/>
      </c>
      <c r="HY29" s="48">
        <f t="shared" si="85"/>
      </c>
      <c r="HZ29" s="48">
        <f t="shared" si="86"/>
      </c>
      <c r="IA29" s="48">
        <f t="shared" si="86"/>
      </c>
      <c r="IB29" s="48">
        <f t="shared" si="86"/>
      </c>
      <c r="IC29" s="48">
        <f t="shared" si="86"/>
      </c>
      <c r="ID29" s="48">
        <f t="shared" si="86"/>
      </c>
      <c r="IE29" s="48">
        <f t="shared" si="86"/>
      </c>
      <c r="IF29" s="48">
        <f t="shared" si="86"/>
      </c>
      <c r="IG29" s="48">
        <f t="shared" si="86"/>
      </c>
      <c r="IH29" s="48">
        <f t="shared" si="86"/>
      </c>
      <c r="II29" s="48">
        <f t="shared" si="86"/>
      </c>
      <c r="IJ29" s="48">
        <f t="shared" si="86"/>
      </c>
      <c r="IK29"/>
      <c r="IL29"/>
      <c r="IM29"/>
      <c r="IN29"/>
      <c r="IO29"/>
      <c r="IP29"/>
      <c r="IQ29"/>
    </row>
    <row r="30" spans="1:251" ht="24.75" customHeight="1" thickTop="1">
      <c r="A30" s="64"/>
      <c r="B30" s="62"/>
      <c r="C30" s="62"/>
      <c r="D30" s="62"/>
      <c r="E30" s="23">
        <f t="shared" si="39"/>
        <v>25</v>
      </c>
      <c r="F30" s="23" t="s">
        <v>30</v>
      </c>
      <c r="G30" s="47">
        <v>41805</v>
      </c>
      <c r="H30" s="25">
        <v>0.5416666666666666</v>
      </c>
      <c r="I30" s="26" t="s">
        <v>524</v>
      </c>
      <c r="J30" s="147" t="s">
        <v>421</v>
      </c>
      <c r="K30" s="27">
        <v>41805</v>
      </c>
      <c r="L30" s="27"/>
      <c r="M30" s="21">
        <f t="shared" si="40"/>
        <v>-41805</v>
      </c>
      <c r="N30" s="22">
        <f t="shared" si="64"/>
      </c>
      <c r="O30" s="22">
        <f t="shared" si="64"/>
      </c>
      <c r="P30" s="22">
        <f t="shared" si="64"/>
      </c>
      <c r="Q30" s="22">
        <f t="shared" si="64"/>
      </c>
      <c r="R30" s="22">
        <f t="shared" si="64"/>
      </c>
      <c r="S30" s="22">
        <f t="shared" si="64"/>
      </c>
      <c r="T30" s="22">
        <f t="shared" si="64"/>
      </c>
      <c r="U30" s="22">
        <f t="shared" si="64"/>
      </c>
      <c r="V30" s="22">
        <f t="shared" si="64"/>
      </c>
      <c r="W30" s="22">
        <f t="shared" si="64"/>
      </c>
      <c r="X30" s="22">
        <f t="shared" si="65"/>
      </c>
      <c r="Y30" s="22">
        <f t="shared" si="65"/>
      </c>
      <c r="Z30" s="22">
        <f t="shared" si="65"/>
      </c>
      <c r="AA30" s="22">
        <f t="shared" si="65"/>
      </c>
      <c r="AB30" s="22">
        <f t="shared" si="65"/>
      </c>
      <c r="AC30" s="22">
        <f t="shared" si="65"/>
      </c>
      <c r="AD30" s="22">
        <f t="shared" si="65"/>
      </c>
      <c r="AE30" s="22">
        <f t="shared" si="65"/>
      </c>
      <c r="AF30" s="22">
        <f t="shared" si="65"/>
      </c>
      <c r="AG30" s="22">
        <f t="shared" si="65"/>
      </c>
      <c r="AH30" s="22">
        <f t="shared" si="66"/>
      </c>
      <c r="AI30" s="22">
        <f t="shared" si="66"/>
      </c>
      <c r="AJ30" s="22">
        <f t="shared" si="66"/>
      </c>
      <c r="AK30" s="22">
        <f t="shared" si="66"/>
      </c>
      <c r="AL30" s="22">
        <f t="shared" si="66"/>
      </c>
      <c r="AM30" s="22">
        <f t="shared" si="66"/>
      </c>
      <c r="AN30" s="22">
        <f t="shared" si="66"/>
      </c>
      <c r="AO30" s="22">
        <f t="shared" si="66"/>
      </c>
      <c r="AP30" s="22">
        <f t="shared" si="66"/>
      </c>
      <c r="AQ30" s="22">
        <f t="shared" si="66"/>
      </c>
      <c r="AR30" s="22">
        <f t="shared" si="67"/>
      </c>
      <c r="AS30" s="22">
        <f t="shared" si="67"/>
      </c>
      <c r="AT30" s="22">
        <f t="shared" si="67"/>
      </c>
      <c r="AU30" s="22">
        <f t="shared" si="67"/>
      </c>
      <c r="AV30" s="22">
        <f t="shared" si="67"/>
      </c>
      <c r="AW30" s="22">
        <f t="shared" si="67"/>
      </c>
      <c r="AX30" s="22">
        <f t="shared" si="67"/>
      </c>
      <c r="AY30" s="22">
        <f t="shared" si="67"/>
      </c>
      <c r="AZ30" s="22">
        <f t="shared" si="67"/>
      </c>
      <c r="BA30" s="22">
        <f t="shared" si="67"/>
      </c>
      <c r="BB30" s="22">
        <f t="shared" si="68"/>
      </c>
      <c r="BC30" s="22">
        <f t="shared" si="68"/>
      </c>
      <c r="BD30" s="22">
        <f t="shared" si="68"/>
      </c>
      <c r="BE30" s="22">
        <f t="shared" si="68"/>
      </c>
      <c r="BF30" s="22">
        <f t="shared" si="68"/>
      </c>
      <c r="BG30" s="22">
        <f t="shared" si="68"/>
      </c>
      <c r="BH30" s="22">
        <f t="shared" si="68"/>
      </c>
      <c r="BI30" s="22">
        <f t="shared" si="68"/>
      </c>
      <c r="BJ30" s="22">
        <f t="shared" si="68"/>
      </c>
      <c r="BK30" s="48">
        <f t="shared" si="68"/>
      </c>
      <c r="BL30" s="48">
        <f t="shared" si="69"/>
      </c>
      <c r="BM30" s="48">
        <f t="shared" si="69"/>
      </c>
      <c r="BN30" s="48">
        <f t="shared" si="69"/>
      </c>
      <c r="BO30" s="48">
        <f t="shared" si="69"/>
      </c>
      <c r="BP30" s="48">
        <f t="shared" si="69"/>
      </c>
      <c r="BQ30" s="48">
        <f t="shared" si="69"/>
      </c>
      <c r="BR30" s="48">
        <f t="shared" si="69"/>
      </c>
      <c r="BS30" s="48">
        <f t="shared" si="69"/>
      </c>
      <c r="BT30" s="48">
        <f t="shared" si="69"/>
      </c>
      <c r="BU30" s="48">
        <f t="shared" si="69"/>
      </c>
      <c r="BV30" s="48">
        <f t="shared" si="70"/>
      </c>
      <c r="BW30" s="48">
        <f t="shared" si="70"/>
      </c>
      <c r="BX30" s="48">
        <f t="shared" si="70"/>
      </c>
      <c r="BY30" s="48">
        <f t="shared" si="70"/>
      </c>
      <c r="BZ30" s="48">
        <f t="shared" si="70"/>
      </c>
      <c r="CA30" s="48">
        <f t="shared" si="70"/>
      </c>
      <c r="CB30" s="48">
        <f t="shared" si="70"/>
      </c>
      <c r="CC30" s="48">
        <f t="shared" si="70"/>
      </c>
      <c r="CD30" s="48">
        <f t="shared" si="70"/>
      </c>
      <c r="CE30" s="48">
        <f t="shared" si="70"/>
      </c>
      <c r="CF30" s="48">
        <f t="shared" si="71"/>
      </c>
      <c r="CG30" s="48">
        <f t="shared" si="71"/>
      </c>
      <c r="CH30" s="48">
        <f t="shared" si="71"/>
      </c>
      <c r="CI30" s="48">
        <f t="shared" si="71"/>
      </c>
      <c r="CJ30" s="48">
        <f t="shared" si="71"/>
      </c>
      <c r="CK30" s="48">
        <f t="shared" si="71"/>
      </c>
      <c r="CL30" s="48">
        <f t="shared" si="71"/>
      </c>
      <c r="CM30" s="48">
        <f t="shared" si="71"/>
      </c>
      <c r="CN30" s="48">
        <f t="shared" si="71"/>
      </c>
      <c r="CO30" s="48">
        <f t="shared" si="71"/>
      </c>
      <c r="CP30" s="48">
        <f t="shared" si="72"/>
      </c>
      <c r="CQ30" s="48">
        <f t="shared" si="72"/>
      </c>
      <c r="CR30" s="48">
        <f t="shared" si="72"/>
      </c>
      <c r="CS30" s="48">
        <f t="shared" si="72"/>
      </c>
      <c r="CT30" s="48">
        <f t="shared" si="72"/>
      </c>
      <c r="CU30" s="48">
        <f t="shared" si="72"/>
      </c>
      <c r="CV30" s="48">
        <f t="shared" si="72"/>
      </c>
      <c r="CW30" s="48">
        <f t="shared" si="72"/>
      </c>
      <c r="CX30" s="48">
        <f t="shared" si="72"/>
      </c>
      <c r="CY30" s="48">
        <f t="shared" si="72"/>
      </c>
      <c r="CZ30" s="48">
        <f t="shared" si="73"/>
      </c>
      <c r="DA30" s="48">
        <f t="shared" si="73"/>
      </c>
      <c r="DB30" s="48">
        <f t="shared" si="73"/>
      </c>
      <c r="DC30" s="48">
        <f t="shared" si="73"/>
      </c>
      <c r="DD30" s="48">
        <f t="shared" si="73"/>
      </c>
      <c r="DE30" s="48">
        <f t="shared" si="73"/>
      </c>
      <c r="DF30" s="48">
        <f t="shared" si="73"/>
      </c>
      <c r="DG30" s="48">
        <f t="shared" si="73"/>
      </c>
      <c r="DH30" s="48">
        <f t="shared" si="73"/>
      </c>
      <c r="DI30" s="48">
        <f t="shared" si="73"/>
      </c>
      <c r="DJ30" s="48">
        <f t="shared" si="74"/>
      </c>
      <c r="DK30" s="48">
        <f t="shared" si="74"/>
      </c>
      <c r="DL30" s="48">
        <f t="shared" si="74"/>
      </c>
      <c r="DM30" s="48">
        <f t="shared" si="74"/>
      </c>
      <c r="DN30" s="48">
        <f t="shared" si="74"/>
      </c>
      <c r="DO30" s="48">
        <f t="shared" si="74"/>
      </c>
      <c r="DP30" s="48">
        <f t="shared" si="74"/>
      </c>
      <c r="DQ30" s="48">
        <f t="shared" si="74"/>
      </c>
      <c r="DR30" s="48">
        <f t="shared" si="74"/>
      </c>
      <c r="DS30" s="48">
        <f t="shared" si="74"/>
      </c>
      <c r="DT30" s="48">
        <f t="shared" si="75"/>
      </c>
      <c r="DU30" s="48">
        <f t="shared" si="75"/>
      </c>
      <c r="DV30" s="48">
        <f t="shared" si="75"/>
      </c>
      <c r="DW30" s="48">
        <f t="shared" si="75"/>
      </c>
      <c r="DX30" s="48">
        <f t="shared" si="75"/>
      </c>
      <c r="DY30" s="48">
        <f t="shared" si="75"/>
      </c>
      <c r="DZ30" s="48">
        <f t="shared" si="75"/>
      </c>
      <c r="EA30" s="48">
        <f t="shared" si="75"/>
      </c>
      <c r="EB30" s="48">
        <f t="shared" si="75"/>
      </c>
      <c r="EC30" s="48">
        <f t="shared" si="75"/>
      </c>
      <c r="ED30" s="48">
        <f t="shared" si="76"/>
      </c>
      <c r="EE30" s="48">
        <f t="shared" si="76"/>
      </c>
      <c r="EF30" s="48">
        <f t="shared" si="76"/>
      </c>
      <c r="EG30" s="48">
        <f t="shared" si="76"/>
      </c>
      <c r="EH30" s="48">
        <f t="shared" si="76"/>
      </c>
      <c r="EI30" s="48">
        <f t="shared" si="76"/>
      </c>
      <c r="EJ30" s="48">
        <f t="shared" si="76"/>
      </c>
      <c r="EK30" s="48">
        <f t="shared" si="76"/>
      </c>
      <c r="EL30" s="48">
        <f t="shared" si="76"/>
      </c>
      <c r="EM30" s="48">
        <f t="shared" si="76"/>
      </c>
      <c r="EN30" s="48">
        <f t="shared" si="77"/>
      </c>
      <c r="EO30" s="48">
        <f t="shared" si="77"/>
      </c>
      <c r="EP30" s="48">
        <f t="shared" si="77"/>
      </c>
      <c r="EQ30" s="48">
        <f t="shared" si="77"/>
      </c>
      <c r="ER30" s="48">
        <f t="shared" si="77"/>
      </c>
      <c r="ES30" s="48">
        <f t="shared" si="77"/>
      </c>
      <c r="ET30" s="48">
        <f t="shared" si="77"/>
      </c>
      <c r="EU30" s="48">
        <f t="shared" si="77"/>
      </c>
      <c r="EV30" s="48">
        <f t="shared" si="77"/>
      </c>
      <c r="EW30" s="48">
        <f t="shared" si="77"/>
      </c>
      <c r="EX30" s="48">
        <f t="shared" si="78"/>
      </c>
      <c r="EY30" s="48">
        <f t="shared" si="78"/>
      </c>
      <c r="EZ30" s="48">
        <f t="shared" si="78"/>
      </c>
      <c r="FA30" s="48">
        <f t="shared" si="78"/>
      </c>
      <c r="FB30" s="48">
        <f t="shared" si="78"/>
      </c>
      <c r="FC30" s="48">
        <f t="shared" si="78"/>
      </c>
      <c r="FD30" s="48">
        <f t="shared" si="78"/>
      </c>
      <c r="FE30" s="48">
        <f t="shared" si="78"/>
      </c>
      <c r="FF30" s="48">
        <f t="shared" si="78"/>
      </c>
      <c r="FG30" s="48">
        <f t="shared" si="78"/>
      </c>
      <c r="FH30" s="48">
        <f t="shared" si="79"/>
      </c>
      <c r="FI30" s="48">
        <f t="shared" si="79"/>
      </c>
      <c r="FJ30" s="48">
        <f t="shared" si="79"/>
      </c>
      <c r="FK30" s="48">
        <f t="shared" si="79"/>
      </c>
      <c r="FL30" s="48">
        <f t="shared" si="79"/>
      </c>
      <c r="FM30" s="48">
        <f t="shared" si="79"/>
      </c>
      <c r="FN30" s="48">
        <f t="shared" si="79"/>
      </c>
      <c r="FO30" s="48">
        <f t="shared" si="79"/>
      </c>
      <c r="FP30" s="48">
        <f t="shared" si="79"/>
      </c>
      <c r="FQ30" s="48">
        <f t="shared" si="79"/>
      </c>
      <c r="FR30" s="48">
        <f t="shared" si="80"/>
      </c>
      <c r="FS30" s="48">
        <f t="shared" si="80"/>
      </c>
      <c r="FT30" s="48">
        <f t="shared" si="80"/>
      </c>
      <c r="FU30" s="48">
        <f t="shared" si="80"/>
      </c>
      <c r="FV30" s="48">
        <f t="shared" si="80"/>
      </c>
      <c r="FW30" s="48">
        <f t="shared" si="80"/>
      </c>
      <c r="FX30" s="48">
        <f t="shared" si="80"/>
      </c>
      <c r="FY30" s="48">
        <f t="shared" si="80"/>
      </c>
      <c r="FZ30" s="48">
        <f t="shared" si="80"/>
      </c>
      <c r="GA30" s="48">
        <f t="shared" si="80"/>
      </c>
      <c r="GB30" s="48">
        <f t="shared" si="81"/>
      </c>
      <c r="GC30" s="48">
        <f t="shared" si="81"/>
      </c>
      <c r="GD30" s="48">
        <f t="shared" si="81"/>
      </c>
      <c r="GE30" s="48">
        <f t="shared" si="81"/>
      </c>
      <c r="GF30" s="48">
        <f t="shared" si="81"/>
      </c>
      <c r="GG30" s="48">
        <f t="shared" si="81"/>
      </c>
      <c r="GH30" s="48">
        <f t="shared" si="81"/>
      </c>
      <c r="GI30" s="48">
        <f t="shared" si="81"/>
      </c>
      <c r="GJ30" s="48">
        <f t="shared" si="81"/>
      </c>
      <c r="GK30" s="48">
        <f t="shared" si="81"/>
      </c>
      <c r="GL30" s="48">
        <f t="shared" si="82"/>
      </c>
      <c r="GM30" s="48">
        <f t="shared" si="82"/>
      </c>
      <c r="GN30" s="48">
        <f t="shared" si="82"/>
      </c>
      <c r="GO30" s="48">
        <f t="shared" si="82"/>
      </c>
      <c r="GP30" s="48">
        <f t="shared" si="82"/>
      </c>
      <c r="GQ30" s="48">
        <f t="shared" si="82"/>
      </c>
      <c r="GR30" s="48">
        <f t="shared" si="82"/>
      </c>
      <c r="GS30" s="48">
        <f t="shared" si="82"/>
      </c>
      <c r="GT30" s="48">
        <f t="shared" si="82"/>
      </c>
      <c r="GU30" s="48">
        <f t="shared" si="82"/>
      </c>
      <c r="GV30" s="48">
        <f t="shared" si="83"/>
      </c>
      <c r="GW30" s="48">
        <f t="shared" si="83"/>
      </c>
      <c r="GX30" s="48">
        <f t="shared" si="83"/>
      </c>
      <c r="GY30" s="48">
        <f t="shared" si="83"/>
      </c>
      <c r="GZ30" s="48">
        <f t="shared" si="83"/>
      </c>
      <c r="HA30" s="48">
        <f t="shared" si="83"/>
      </c>
      <c r="HB30" s="48">
        <f t="shared" si="83"/>
      </c>
      <c r="HC30" s="48">
        <f t="shared" si="83"/>
      </c>
      <c r="HD30" s="48">
        <f t="shared" si="83"/>
      </c>
      <c r="HE30" s="48">
        <f t="shared" si="83"/>
      </c>
      <c r="HF30" s="48">
        <f t="shared" si="84"/>
      </c>
      <c r="HG30" s="48">
        <f t="shared" si="84"/>
      </c>
      <c r="HH30" s="48">
        <f t="shared" si="84"/>
      </c>
      <c r="HI30" s="48">
        <f t="shared" si="84"/>
      </c>
      <c r="HJ30" s="48">
        <f t="shared" si="84"/>
      </c>
      <c r="HK30" s="48">
        <f t="shared" si="84"/>
      </c>
      <c r="HL30" s="48">
        <f t="shared" si="84"/>
      </c>
      <c r="HM30" s="48">
        <f t="shared" si="84"/>
      </c>
      <c r="HN30" s="48">
        <f t="shared" si="84"/>
      </c>
      <c r="HO30" s="48">
        <f t="shared" si="84"/>
      </c>
      <c r="HP30" s="48">
        <f t="shared" si="85"/>
      </c>
      <c r="HQ30" s="48">
        <f t="shared" si="85"/>
      </c>
      <c r="HR30" s="48">
        <f t="shared" si="85"/>
      </c>
      <c r="HS30" s="48">
        <f t="shared" si="85"/>
      </c>
      <c r="HT30" s="48">
        <f t="shared" si="85"/>
      </c>
      <c r="HU30" s="48">
        <f t="shared" si="85"/>
      </c>
      <c r="HV30" s="48">
        <f t="shared" si="85"/>
      </c>
      <c r="HW30" s="48">
        <f t="shared" si="85"/>
      </c>
      <c r="HX30" s="48">
        <f t="shared" si="85"/>
      </c>
      <c r="HY30" s="48">
        <f t="shared" si="85"/>
      </c>
      <c r="HZ30" s="48">
        <f t="shared" si="86"/>
      </c>
      <c r="IA30" s="48">
        <f t="shared" si="86"/>
      </c>
      <c r="IB30" s="48">
        <f t="shared" si="86"/>
      </c>
      <c r="IC30" s="48">
        <f t="shared" si="86"/>
      </c>
      <c r="ID30" s="48">
        <f t="shared" si="86"/>
      </c>
      <c r="IE30" s="48">
        <f t="shared" si="86"/>
      </c>
      <c r="IF30" s="48">
        <f t="shared" si="86"/>
      </c>
      <c r="IG30" s="48">
        <f t="shared" si="86"/>
      </c>
      <c r="IH30" s="48">
        <f t="shared" si="86"/>
      </c>
      <c r="II30" s="48">
        <f t="shared" si="86"/>
      </c>
      <c r="IJ30" s="48">
        <f t="shared" si="86"/>
      </c>
      <c r="IK30"/>
      <c r="IL30"/>
      <c r="IM30"/>
      <c r="IN30"/>
      <c r="IO30"/>
      <c r="IP30"/>
      <c r="IQ30"/>
    </row>
    <row r="31" spans="1:251" ht="24.75" customHeight="1">
      <c r="A31" s="64"/>
      <c r="B31" s="62"/>
      <c r="C31" s="62"/>
      <c r="D31" s="62"/>
      <c r="E31" s="23">
        <f t="shared" si="39"/>
        <v>26</v>
      </c>
      <c r="F31" s="23" t="s">
        <v>30</v>
      </c>
      <c r="G31" s="47">
        <v>41805</v>
      </c>
      <c r="H31" s="25">
        <v>0.6666666666666666</v>
      </c>
      <c r="I31" s="26" t="s">
        <v>526</v>
      </c>
      <c r="J31" s="147" t="s">
        <v>485</v>
      </c>
      <c r="K31" s="27">
        <v>41805</v>
      </c>
      <c r="L31" s="27"/>
      <c r="M31" s="21">
        <f t="shared" si="40"/>
        <v>-41805</v>
      </c>
      <c r="N31" s="22">
        <f t="shared" si="64"/>
      </c>
      <c r="O31" s="22">
        <f t="shared" si="64"/>
      </c>
      <c r="P31" s="22">
        <f t="shared" si="64"/>
      </c>
      <c r="Q31" s="22">
        <f t="shared" si="64"/>
      </c>
      <c r="R31" s="22">
        <f t="shared" si="64"/>
      </c>
      <c r="S31" s="22">
        <f t="shared" si="64"/>
      </c>
      <c r="T31" s="22">
        <f t="shared" si="64"/>
      </c>
      <c r="U31" s="22">
        <f t="shared" si="64"/>
      </c>
      <c r="V31" s="22">
        <f t="shared" si="64"/>
      </c>
      <c r="W31" s="22">
        <f t="shared" si="64"/>
      </c>
      <c r="X31" s="22">
        <f t="shared" si="65"/>
      </c>
      <c r="Y31" s="22">
        <f t="shared" si="65"/>
      </c>
      <c r="Z31" s="22">
        <f t="shared" si="65"/>
      </c>
      <c r="AA31" s="22">
        <f t="shared" si="65"/>
      </c>
      <c r="AB31" s="22">
        <f t="shared" si="65"/>
      </c>
      <c r="AC31" s="22">
        <f t="shared" si="65"/>
      </c>
      <c r="AD31" s="22">
        <f t="shared" si="65"/>
      </c>
      <c r="AE31" s="22">
        <f t="shared" si="65"/>
      </c>
      <c r="AF31" s="22">
        <f t="shared" si="65"/>
      </c>
      <c r="AG31" s="22">
        <f t="shared" si="65"/>
      </c>
      <c r="AH31" s="22">
        <f t="shared" si="66"/>
      </c>
      <c r="AI31" s="22">
        <f t="shared" si="66"/>
      </c>
      <c r="AJ31" s="22">
        <f t="shared" si="66"/>
      </c>
      <c r="AK31" s="22">
        <f t="shared" si="66"/>
      </c>
      <c r="AL31" s="22">
        <f t="shared" si="66"/>
      </c>
      <c r="AM31" s="22">
        <f t="shared" si="66"/>
      </c>
      <c r="AN31" s="22">
        <f t="shared" si="66"/>
      </c>
      <c r="AO31" s="22">
        <f t="shared" si="66"/>
      </c>
      <c r="AP31" s="22">
        <f t="shared" si="66"/>
      </c>
      <c r="AQ31" s="22">
        <f t="shared" si="66"/>
      </c>
      <c r="AR31" s="22">
        <f t="shared" si="67"/>
      </c>
      <c r="AS31" s="22">
        <f t="shared" si="67"/>
      </c>
      <c r="AT31" s="22">
        <f t="shared" si="67"/>
      </c>
      <c r="AU31" s="22">
        <f t="shared" si="67"/>
      </c>
      <c r="AV31" s="22">
        <f t="shared" si="67"/>
      </c>
      <c r="AW31" s="22">
        <f t="shared" si="67"/>
      </c>
      <c r="AX31" s="22">
        <f t="shared" si="67"/>
      </c>
      <c r="AY31" s="22">
        <f t="shared" si="67"/>
      </c>
      <c r="AZ31" s="22">
        <f t="shared" si="67"/>
      </c>
      <c r="BA31" s="22">
        <f t="shared" si="67"/>
      </c>
      <c r="BB31" s="22">
        <f t="shared" si="68"/>
      </c>
      <c r="BC31" s="22">
        <f t="shared" si="68"/>
      </c>
      <c r="BD31" s="22">
        <f t="shared" si="68"/>
      </c>
      <c r="BE31" s="22">
        <f t="shared" si="68"/>
      </c>
      <c r="BF31" s="22">
        <f t="shared" si="68"/>
      </c>
      <c r="BG31" s="22">
        <f t="shared" si="68"/>
      </c>
      <c r="BH31" s="22">
        <f t="shared" si="68"/>
      </c>
      <c r="BI31" s="22">
        <f t="shared" si="68"/>
      </c>
      <c r="BJ31" s="22">
        <f t="shared" si="68"/>
      </c>
      <c r="BK31" s="48">
        <f t="shared" si="68"/>
      </c>
      <c r="BL31" s="48">
        <f t="shared" si="69"/>
      </c>
      <c r="BM31" s="48">
        <f t="shared" si="69"/>
      </c>
      <c r="BN31" s="48">
        <f t="shared" si="69"/>
      </c>
      <c r="BO31" s="48">
        <f t="shared" si="69"/>
      </c>
      <c r="BP31" s="48">
        <f t="shared" si="69"/>
      </c>
      <c r="BQ31" s="48">
        <f t="shared" si="69"/>
      </c>
      <c r="BR31" s="48">
        <f t="shared" si="69"/>
      </c>
      <c r="BS31" s="48">
        <f t="shared" si="69"/>
      </c>
      <c r="BT31" s="48">
        <f t="shared" si="69"/>
      </c>
      <c r="BU31" s="48">
        <f t="shared" si="69"/>
      </c>
      <c r="BV31" s="48">
        <f t="shared" si="70"/>
      </c>
      <c r="BW31" s="48">
        <f t="shared" si="70"/>
      </c>
      <c r="BX31" s="48">
        <f t="shared" si="70"/>
      </c>
      <c r="BY31" s="48">
        <f t="shared" si="70"/>
      </c>
      <c r="BZ31" s="48">
        <f t="shared" si="70"/>
      </c>
      <c r="CA31" s="48">
        <f t="shared" si="70"/>
      </c>
      <c r="CB31" s="48">
        <f t="shared" si="70"/>
      </c>
      <c r="CC31" s="48">
        <f t="shared" si="70"/>
      </c>
      <c r="CD31" s="48">
        <f t="shared" si="70"/>
      </c>
      <c r="CE31" s="48">
        <f t="shared" si="70"/>
      </c>
      <c r="CF31" s="48">
        <f t="shared" si="71"/>
      </c>
      <c r="CG31" s="48">
        <f t="shared" si="71"/>
      </c>
      <c r="CH31" s="48">
        <f t="shared" si="71"/>
      </c>
      <c r="CI31" s="48">
        <f t="shared" si="71"/>
      </c>
      <c r="CJ31" s="48">
        <f t="shared" si="71"/>
      </c>
      <c r="CK31" s="48">
        <f t="shared" si="71"/>
      </c>
      <c r="CL31" s="48">
        <f t="shared" si="71"/>
      </c>
      <c r="CM31" s="48">
        <f t="shared" si="71"/>
      </c>
      <c r="CN31" s="48">
        <f t="shared" si="71"/>
      </c>
      <c r="CO31" s="48">
        <f t="shared" si="71"/>
      </c>
      <c r="CP31" s="48">
        <f t="shared" si="72"/>
      </c>
      <c r="CQ31" s="48">
        <f t="shared" si="72"/>
      </c>
      <c r="CR31" s="48">
        <f t="shared" si="72"/>
      </c>
      <c r="CS31" s="48">
        <f t="shared" si="72"/>
      </c>
      <c r="CT31" s="48">
        <f t="shared" si="72"/>
      </c>
      <c r="CU31" s="48">
        <f t="shared" si="72"/>
      </c>
      <c r="CV31" s="48">
        <f t="shared" si="72"/>
      </c>
      <c r="CW31" s="48">
        <f t="shared" si="72"/>
      </c>
      <c r="CX31" s="48">
        <f t="shared" si="72"/>
      </c>
      <c r="CY31" s="48">
        <f t="shared" si="72"/>
      </c>
      <c r="CZ31" s="48">
        <f t="shared" si="73"/>
      </c>
      <c r="DA31" s="48">
        <f t="shared" si="73"/>
      </c>
      <c r="DB31" s="48">
        <f t="shared" si="73"/>
      </c>
      <c r="DC31" s="48">
        <f t="shared" si="73"/>
      </c>
      <c r="DD31" s="48">
        <f t="shared" si="73"/>
      </c>
      <c r="DE31" s="48">
        <f t="shared" si="73"/>
      </c>
      <c r="DF31" s="48">
        <f t="shared" si="73"/>
      </c>
      <c r="DG31" s="48">
        <f t="shared" si="73"/>
      </c>
      <c r="DH31" s="48">
        <f t="shared" si="73"/>
      </c>
      <c r="DI31" s="48">
        <f t="shared" si="73"/>
      </c>
      <c r="DJ31" s="48">
        <f t="shared" si="74"/>
      </c>
      <c r="DK31" s="48">
        <f t="shared" si="74"/>
      </c>
      <c r="DL31" s="48">
        <f t="shared" si="74"/>
      </c>
      <c r="DM31" s="48">
        <f t="shared" si="74"/>
      </c>
      <c r="DN31" s="48">
        <f t="shared" si="74"/>
      </c>
      <c r="DO31" s="48">
        <f t="shared" si="74"/>
      </c>
      <c r="DP31" s="48">
        <f t="shared" si="74"/>
      </c>
      <c r="DQ31" s="48">
        <f t="shared" si="74"/>
      </c>
      <c r="DR31" s="48">
        <f t="shared" si="74"/>
      </c>
      <c r="DS31" s="48">
        <f t="shared" si="74"/>
      </c>
      <c r="DT31" s="48">
        <f t="shared" si="75"/>
      </c>
      <c r="DU31" s="48">
        <f t="shared" si="75"/>
      </c>
      <c r="DV31" s="48">
        <f t="shared" si="75"/>
      </c>
      <c r="DW31" s="48">
        <f t="shared" si="75"/>
      </c>
      <c r="DX31" s="48">
        <f t="shared" si="75"/>
      </c>
      <c r="DY31" s="48">
        <f t="shared" si="75"/>
      </c>
      <c r="DZ31" s="48">
        <f t="shared" si="75"/>
      </c>
      <c r="EA31" s="48">
        <f t="shared" si="75"/>
      </c>
      <c r="EB31" s="48">
        <f t="shared" si="75"/>
      </c>
      <c r="EC31" s="48">
        <f t="shared" si="75"/>
      </c>
      <c r="ED31" s="48">
        <f t="shared" si="76"/>
      </c>
      <c r="EE31" s="48">
        <f t="shared" si="76"/>
      </c>
      <c r="EF31" s="48">
        <f t="shared" si="76"/>
      </c>
      <c r="EG31" s="48">
        <f t="shared" si="76"/>
      </c>
      <c r="EH31" s="48">
        <f t="shared" si="76"/>
      </c>
      <c r="EI31" s="48">
        <f t="shared" si="76"/>
      </c>
      <c r="EJ31" s="48">
        <f t="shared" si="76"/>
      </c>
      <c r="EK31" s="48">
        <f t="shared" si="76"/>
      </c>
      <c r="EL31" s="48">
        <f t="shared" si="76"/>
      </c>
      <c r="EM31" s="48">
        <f t="shared" si="76"/>
      </c>
      <c r="EN31" s="48">
        <f t="shared" si="77"/>
      </c>
      <c r="EO31" s="48">
        <f t="shared" si="77"/>
      </c>
      <c r="EP31" s="48">
        <f t="shared" si="77"/>
      </c>
      <c r="EQ31" s="48">
        <f t="shared" si="77"/>
      </c>
      <c r="ER31" s="48">
        <f t="shared" si="77"/>
      </c>
      <c r="ES31" s="48">
        <f t="shared" si="77"/>
      </c>
      <c r="ET31" s="48">
        <f t="shared" si="77"/>
      </c>
      <c r="EU31" s="48">
        <f t="shared" si="77"/>
      </c>
      <c r="EV31" s="48">
        <f t="shared" si="77"/>
      </c>
      <c r="EW31" s="48">
        <f t="shared" si="77"/>
      </c>
      <c r="EX31" s="48">
        <f t="shared" si="78"/>
      </c>
      <c r="EY31" s="48">
        <f t="shared" si="78"/>
      </c>
      <c r="EZ31" s="48">
        <f t="shared" si="78"/>
      </c>
      <c r="FA31" s="48">
        <f t="shared" si="78"/>
      </c>
      <c r="FB31" s="48">
        <f t="shared" si="78"/>
      </c>
      <c r="FC31" s="48">
        <f t="shared" si="78"/>
      </c>
      <c r="FD31" s="48">
        <f t="shared" si="78"/>
      </c>
      <c r="FE31" s="48">
        <f t="shared" si="78"/>
      </c>
      <c r="FF31" s="48">
        <f t="shared" si="78"/>
      </c>
      <c r="FG31" s="48">
        <f t="shared" si="78"/>
      </c>
      <c r="FH31" s="48">
        <f t="shared" si="79"/>
      </c>
      <c r="FI31" s="48">
        <f t="shared" si="79"/>
      </c>
      <c r="FJ31" s="48">
        <f t="shared" si="79"/>
      </c>
      <c r="FK31" s="48">
        <f t="shared" si="79"/>
      </c>
      <c r="FL31" s="48">
        <f t="shared" si="79"/>
      </c>
      <c r="FM31" s="48">
        <f t="shared" si="79"/>
      </c>
      <c r="FN31" s="48">
        <f t="shared" si="79"/>
      </c>
      <c r="FO31" s="48">
        <f t="shared" si="79"/>
      </c>
      <c r="FP31" s="48">
        <f t="shared" si="79"/>
      </c>
      <c r="FQ31" s="48">
        <f t="shared" si="79"/>
      </c>
      <c r="FR31" s="48">
        <f t="shared" si="80"/>
      </c>
      <c r="FS31" s="48">
        <f t="shared" si="80"/>
      </c>
      <c r="FT31" s="48">
        <f t="shared" si="80"/>
      </c>
      <c r="FU31" s="48">
        <f t="shared" si="80"/>
      </c>
      <c r="FV31" s="48">
        <f t="shared" si="80"/>
      </c>
      <c r="FW31" s="48">
        <f t="shared" si="80"/>
      </c>
      <c r="FX31" s="48">
        <f t="shared" si="80"/>
      </c>
      <c r="FY31" s="48">
        <f t="shared" si="80"/>
      </c>
      <c r="FZ31" s="48">
        <f t="shared" si="80"/>
      </c>
      <c r="GA31" s="48">
        <f t="shared" si="80"/>
      </c>
      <c r="GB31" s="48">
        <f t="shared" si="81"/>
      </c>
      <c r="GC31" s="48">
        <f t="shared" si="81"/>
      </c>
      <c r="GD31" s="48">
        <f t="shared" si="81"/>
      </c>
      <c r="GE31" s="48">
        <f t="shared" si="81"/>
      </c>
      <c r="GF31" s="48">
        <f t="shared" si="81"/>
      </c>
      <c r="GG31" s="48">
        <f t="shared" si="81"/>
      </c>
      <c r="GH31" s="48">
        <f t="shared" si="81"/>
      </c>
      <c r="GI31" s="48">
        <f t="shared" si="81"/>
      </c>
      <c r="GJ31" s="48">
        <f t="shared" si="81"/>
      </c>
      <c r="GK31" s="48">
        <f t="shared" si="81"/>
      </c>
      <c r="GL31" s="48">
        <f t="shared" si="82"/>
      </c>
      <c r="GM31" s="48">
        <f t="shared" si="82"/>
      </c>
      <c r="GN31" s="48">
        <f t="shared" si="82"/>
      </c>
      <c r="GO31" s="48">
        <f t="shared" si="82"/>
      </c>
      <c r="GP31" s="48">
        <f t="shared" si="82"/>
      </c>
      <c r="GQ31" s="48">
        <f t="shared" si="82"/>
      </c>
      <c r="GR31" s="48">
        <f t="shared" si="82"/>
      </c>
      <c r="GS31" s="48">
        <f t="shared" si="82"/>
      </c>
      <c r="GT31" s="48">
        <f t="shared" si="82"/>
      </c>
      <c r="GU31" s="48">
        <f t="shared" si="82"/>
      </c>
      <c r="GV31" s="48">
        <f t="shared" si="83"/>
      </c>
      <c r="GW31" s="48">
        <f t="shared" si="83"/>
      </c>
      <c r="GX31" s="48">
        <f t="shared" si="83"/>
      </c>
      <c r="GY31" s="48">
        <f t="shared" si="83"/>
      </c>
      <c r="GZ31" s="48">
        <f t="shared" si="83"/>
      </c>
      <c r="HA31" s="48">
        <f t="shared" si="83"/>
      </c>
      <c r="HB31" s="48">
        <f t="shared" si="83"/>
      </c>
      <c r="HC31" s="48">
        <f t="shared" si="83"/>
      </c>
      <c r="HD31" s="48">
        <f t="shared" si="83"/>
      </c>
      <c r="HE31" s="48">
        <f t="shared" si="83"/>
      </c>
      <c r="HF31" s="48">
        <f t="shared" si="84"/>
      </c>
      <c r="HG31" s="48">
        <f t="shared" si="84"/>
      </c>
      <c r="HH31" s="48">
        <f t="shared" si="84"/>
      </c>
      <c r="HI31" s="48">
        <f t="shared" si="84"/>
      </c>
      <c r="HJ31" s="48">
        <f t="shared" si="84"/>
      </c>
      <c r="HK31" s="48">
        <f t="shared" si="84"/>
      </c>
      <c r="HL31" s="48">
        <f t="shared" si="84"/>
      </c>
      <c r="HM31" s="48">
        <f t="shared" si="84"/>
      </c>
      <c r="HN31" s="48">
        <f t="shared" si="84"/>
      </c>
      <c r="HO31" s="48">
        <f t="shared" si="84"/>
      </c>
      <c r="HP31" s="48">
        <f t="shared" si="85"/>
      </c>
      <c r="HQ31" s="48">
        <f t="shared" si="85"/>
      </c>
      <c r="HR31" s="48">
        <f t="shared" si="85"/>
      </c>
      <c r="HS31" s="48">
        <f t="shared" si="85"/>
      </c>
      <c r="HT31" s="48">
        <f t="shared" si="85"/>
      </c>
      <c r="HU31" s="48">
        <f t="shared" si="85"/>
      </c>
      <c r="HV31" s="48">
        <f t="shared" si="85"/>
      </c>
      <c r="HW31" s="48">
        <f t="shared" si="85"/>
      </c>
      <c r="HX31" s="48">
        <f t="shared" si="85"/>
      </c>
      <c r="HY31" s="48">
        <f t="shared" si="85"/>
      </c>
      <c r="HZ31" s="48">
        <f t="shared" si="86"/>
      </c>
      <c r="IA31" s="48">
        <f t="shared" si="86"/>
      </c>
      <c r="IB31" s="48">
        <f t="shared" si="86"/>
      </c>
      <c r="IC31" s="48">
        <f t="shared" si="86"/>
      </c>
      <c r="ID31" s="48">
        <f t="shared" si="86"/>
      </c>
      <c r="IE31" s="48">
        <f t="shared" si="86"/>
      </c>
      <c r="IF31" s="48">
        <f t="shared" si="86"/>
      </c>
      <c r="IG31" s="48">
        <f t="shared" si="86"/>
      </c>
      <c r="IH31" s="48">
        <f t="shared" si="86"/>
      </c>
      <c r="II31" s="48">
        <f t="shared" si="86"/>
      </c>
      <c r="IJ31" s="48">
        <f t="shared" si="86"/>
      </c>
      <c r="IK31"/>
      <c r="IL31"/>
      <c r="IM31"/>
      <c r="IN31"/>
      <c r="IO31"/>
      <c r="IP31"/>
      <c r="IQ31"/>
    </row>
    <row r="32" spans="1:251" ht="24.75" customHeight="1">
      <c r="A32" s="64"/>
      <c r="B32" s="62"/>
      <c r="C32" s="62"/>
      <c r="D32" s="62"/>
      <c r="E32" s="23">
        <f t="shared" si="39"/>
        <v>27</v>
      </c>
      <c r="F32" s="23" t="s">
        <v>30</v>
      </c>
      <c r="G32" s="47">
        <v>41810</v>
      </c>
      <c r="H32" s="25">
        <v>0.6666666666666666</v>
      </c>
      <c r="I32" s="26" t="s">
        <v>528</v>
      </c>
      <c r="J32" s="147" t="s">
        <v>481</v>
      </c>
      <c r="K32" s="27">
        <v>41810</v>
      </c>
      <c r="L32" s="27"/>
      <c r="M32" s="21">
        <f t="shared" si="40"/>
        <v>-41810</v>
      </c>
      <c r="N32" s="22">
        <f t="shared" si="64"/>
      </c>
      <c r="O32" s="22">
        <f t="shared" si="64"/>
      </c>
      <c r="P32" s="22">
        <f t="shared" si="64"/>
      </c>
      <c r="Q32" s="22">
        <f t="shared" si="64"/>
      </c>
      <c r="R32" s="22">
        <f t="shared" si="64"/>
      </c>
      <c r="S32" s="22">
        <f t="shared" si="64"/>
      </c>
      <c r="T32" s="22">
        <f t="shared" si="64"/>
      </c>
      <c r="U32" s="22">
        <f t="shared" si="64"/>
      </c>
      <c r="V32" s="22">
        <f t="shared" si="64"/>
      </c>
      <c r="W32" s="22">
        <f t="shared" si="64"/>
      </c>
      <c r="X32" s="22">
        <f t="shared" si="65"/>
      </c>
      <c r="Y32" s="22">
        <f t="shared" si="65"/>
      </c>
      <c r="Z32" s="22">
        <f t="shared" si="65"/>
      </c>
      <c r="AA32" s="22">
        <f t="shared" si="65"/>
      </c>
      <c r="AB32" s="22">
        <f t="shared" si="65"/>
      </c>
      <c r="AC32" s="22">
        <f t="shared" si="65"/>
      </c>
      <c r="AD32" s="22">
        <f t="shared" si="65"/>
      </c>
      <c r="AE32" s="22">
        <f t="shared" si="65"/>
      </c>
      <c r="AF32" s="22">
        <f t="shared" si="65"/>
      </c>
      <c r="AG32" s="22">
        <f t="shared" si="65"/>
      </c>
      <c r="AH32" s="22">
        <f t="shared" si="66"/>
      </c>
      <c r="AI32" s="22">
        <f t="shared" si="66"/>
      </c>
      <c r="AJ32" s="22">
        <f t="shared" si="66"/>
      </c>
      <c r="AK32" s="22">
        <f t="shared" si="66"/>
      </c>
      <c r="AL32" s="22">
        <f t="shared" si="66"/>
      </c>
      <c r="AM32" s="22">
        <f t="shared" si="66"/>
      </c>
      <c r="AN32" s="22">
        <f t="shared" si="66"/>
      </c>
      <c r="AO32" s="22">
        <f t="shared" si="66"/>
      </c>
      <c r="AP32" s="22">
        <f t="shared" si="66"/>
      </c>
      <c r="AQ32" s="22">
        <f t="shared" si="66"/>
      </c>
      <c r="AR32" s="22">
        <f t="shared" si="67"/>
      </c>
      <c r="AS32" s="22">
        <f t="shared" si="67"/>
      </c>
      <c r="AT32" s="22">
        <f t="shared" si="67"/>
      </c>
      <c r="AU32" s="22">
        <f t="shared" si="67"/>
      </c>
      <c r="AV32" s="22">
        <f t="shared" si="67"/>
      </c>
      <c r="AW32" s="22">
        <f t="shared" si="67"/>
      </c>
      <c r="AX32" s="22">
        <f t="shared" si="67"/>
      </c>
      <c r="AY32" s="22">
        <f t="shared" si="67"/>
      </c>
      <c r="AZ32" s="22">
        <f t="shared" si="67"/>
      </c>
      <c r="BA32" s="22">
        <f t="shared" si="67"/>
      </c>
      <c r="BB32" s="22">
        <f t="shared" si="68"/>
      </c>
      <c r="BC32" s="22">
        <f t="shared" si="68"/>
      </c>
      <c r="BD32" s="22">
        <f t="shared" si="68"/>
      </c>
      <c r="BE32" s="22">
        <f t="shared" si="68"/>
      </c>
      <c r="BF32" s="22">
        <f t="shared" si="68"/>
      </c>
      <c r="BG32" s="22">
        <f t="shared" si="68"/>
      </c>
      <c r="BH32" s="22">
        <f t="shared" si="68"/>
      </c>
      <c r="BI32" s="22">
        <f t="shared" si="68"/>
      </c>
      <c r="BJ32" s="22">
        <f t="shared" si="68"/>
      </c>
      <c r="BK32" s="48">
        <f t="shared" si="68"/>
      </c>
      <c r="BL32" s="48">
        <f t="shared" si="69"/>
      </c>
      <c r="BM32" s="48">
        <f t="shared" si="69"/>
      </c>
      <c r="BN32" s="48">
        <f t="shared" si="69"/>
      </c>
      <c r="BO32" s="48">
        <f t="shared" si="69"/>
      </c>
      <c r="BP32" s="48">
        <f t="shared" si="69"/>
      </c>
      <c r="BQ32" s="48">
        <f t="shared" si="69"/>
      </c>
      <c r="BR32" s="48">
        <f t="shared" si="69"/>
      </c>
      <c r="BS32" s="48">
        <f t="shared" si="69"/>
      </c>
      <c r="BT32" s="48">
        <f t="shared" si="69"/>
      </c>
      <c r="BU32" s="48">
        <f t="shared" si="69"/>
      </c>
      <c r="BV32" s="48">
        <f t="shared" si="70"/>
      </c>
      <c r="BW32" s="48">
        <f t="shared" si="70"/>
      </c>
      <c r="BX32" s="48">
        <f t="shared" si="70"/>
      </c>
      <c r="BY32" s="48">
        <f t="shared" si="70"/>
      </c>
      <c r="BZ32" s="48">
        <f t="shared" si="70"/>
      </c>
      <c r="CA32" s="48">
        <f t="shared" si="70"/>
      </c>
      <c r="CB32" s="48">
        <f t="shared" si="70"/>
      </c>
      <c r="CC32" s="48">
        <f t="shared" si="70"/>
      </c>
      <c r="CD32" s="48">
        <f t="shared" si="70"/>
      </c>
      <c r="CE32" s="48">
        <f t="shared" si="70"/>
      </c>
      <c r="CF32" s="48">
        <f t="shared" si="71"/>
      </c>
      <c r="CG32" s="48">
        <f t="shared" si="71"/>
      </c>
      <c r="CH32" s="48">
        <f t="shared" si="71"/>
      </c>
      <c r="CI32" s="48">
        <f t="shared" si="71"/>
      </c>
      <c r="CJ32" s="48">
        <f t="shared" si="71"/>
      </c>
      <c r="CK32" s="48">
        <f t="shared" si="71"/>
      </c>
      <c r="CL32" s="48">
        <f t="shared" si="71"/>
      </c>
      <c r="CM32" s="48">
        <f t="shared" si="71"/>
      </c>
      <c r="CN32" s="48">
        <f t="shared" si="71"/>
      </c>
      <c r="CO32" s="48">
        <f t="shared" si="71"/>
      </c>
      <c r="CP32" s="48">
        <f t="shared" si="72"/>
      </c>
      <c r="CQ32" s="48">
        <f t="shared" si="72"/>
      </c>
      <c r="CR32" s="48">
        <f t="shared" si="72"/>
      </c>
      <c r="CS32" s="48">
        <f t="shared" si="72"/>
      </c>
      <c r="CT32" s="48">
        <f t="shared" si="72"/>
      </c>
      <c r="CU32" s="48">
        <f t="shared" si="72"/>
      </c>
      <c r="CV32" s="48">
        <f t="shared" si="72"/>
      </c>
      <c r="CW32" s="48">
        <f t="shared" si="72"/>
      </c>
      <c r="CX32" s="48">
        <f t="shared" si="72"/>
      </c>
      <c r="CY32" s="48">
        <f t="shared" si="72"/>
      </c>
      <c r="CZ32" s="48">
        <f t="shared" si="73"/>
      </c>
      <c r="DA32" s="48">
        <f t="shared" si="73"/>
      </c>
      <c r="DB32" s="48">
        <f t="shared" si="73"/>
      </c>
      <c r="DC32" s="48">
        <f t="shared" si="73"/>
      </c>
      <c r="DD32" s="48">
        <f t="shared" si="73"/>
      </c>
      <c r="DE32" s="48">
        <f t="shared" si="73"/>
      </c>
      <c r="DF32" s="48">
        <f t="shared" si="73"/>
      </c>
      <c r="DG32" s="48">
        <f t="shared" si="73"/>
      </c>
      <c r="DH32" s="48">
        <f t="shared" si="73"/>
      </c>
      <c r="DI32" s="48">
        <f t="shared" si="73"/>
      </c>
      <c r="DJ32" s="48">
        <f t="shared" si="74"/>
      </c>
      <c r="DK32" s="48">
        <f t="shared" si="74"/>
      </c>
      <c r="DL32" s="48">
        <f t="shared" si="74"/>
      </c>
      <c r="DM32" s="48">
        <f t="shared" si="74"/>
      </c>
      <c r="DN32" s="48">
        <f t="shared" si="74"/>
      </c>
      <c r="DO32" s="48">
        <f t="shared" si="74"/>
      </c>
      <c r="DP32" s="48">
        <f t="shared" si="74"/>
      </c>
      <c r="DQ32" s="48">
        <f t="shared" si="74"/>
      </c>
      <c r="DR32" s="48">
        <f t="shared" si="74"/>
      </c>
      <c r="DS32" s="48">
        <f t="shared" si="74"/>
      </c>
      <c r="DT32" s="48">
        <f t="shared" si="75"/>
      </c>
      <c r="DU32" s="48">
        <f t="shared" si="75"/>
      </c>
      <c r="DV32" s="48">
        <f t="shared" si="75"/>
      </c>
      <c r="DW32" s="48">
        <f t="shared" si="75"/>
      </c>
      <c r="DX32" s="48">
        <f t="shared" si="75"/>
      </c>
      <c r="DY32" s="48">
        <f t="shared" si="75"/>
      </c>
      <c r="DZ32" s="48">
        <f t="shared" si="75"/>
      </c>
      <c r="EA32" s="48">
        <f t="shared" si="75"/>
      </c>
      <c r="EB32" s="48">
        <f t="shared" si="75"/>
      </c>
      <c r="EC32" s="48">
        <f t="shared" si="75"/>
      </c>
      <c r="ED32" s="48">
        <f t="shared" si="76"/>
      </c>
      <c r="EE32" s="48">
        <f t="shared" si="76"/>
      </c>
      <c r="EF32" s="48">
        <f t="shared" si="76"/>
      </c>
      <c r="EG32" s="48">
        <f t="shared" si="76"/>
      </c>
      <c r="EH32" s="48">
        <f t="shared" si="76"/>
      </c>
      <c r="EI32" s="48">
        <f t="shared" si="76"/>
      </c>
      <c r="EJ32" s="48">
        <f t="shared" si="76"/>
      </c>
      <c r="EK32" s="48">
        <f t="shared" si="76"/>
      </c>
      <c r="EL32" s="48">
        <f t="shared" si="76"/>
      </c>
      <c r="EM32" s="48">
        <f t="shared" si="76"/>
      </c>
      <c r="EN32" s="48">
        <f t="shared" si="77"/>
      </c>
      <c r="EO32" s="48">
        <f t="shared" si="77"/>
      </c>
      <c r="EP32" s="48">
        <f t="shared" si="77"/>
      </c>
      <c r="EQ32" s="48">
        <f t="shared" si="77"/>
      </c>
      <c r="ER32" s="48">
        <f t="shared" si="77"/>
      </c>
      <c r="ES32" s="48">
        <f t="shared" si="77"/>
      </c>
      <c r="ET32" s="48">
        <f t="shared" si="77"/>
      </c>
      <c r="EU32" s="48">
        <f t="shared" si="77"/>
      </c>
      <c r="EV32" s="48">
        <f t="shared" si="77"/>
      </c>
      <c r="EW32" s="48">
        <f t="shared" si="77"/>
      </c>
      <c r="EX32" s="48">
        <f t="shared" si="78"/>
      </c>
      <c r="EY32" s="48">
        <f t="shared" si="78"/>
      </c>
      <c r="EZ32" s="48">
        <f t="shared" si="78"/>
      </c>
      <c r="FA32" s="48">
        <f t="shared" si="78"/>
      </c>
      <c r="FB32" s="48">
        <f t="shared" si="78"/>
      </c>
      <c r="FC32" s="48">
        <f t="shared" si="78"/>
      </c>
      <c r="FD32" s="48">
        <f t="shared" si="78"/>
      </c>
      <c r="FE32" s="48">
        <f t="shared" si="78"/>
      </c>
      <c r="FF32" s="48">
        <f t="shared" si="78"/>
      </c>
      <c r="FG32" s="48">
        <f t="shared" si="78"/>
      </c>
      <c r="FH32" s="48">
        <f t="shared" si="79"/>
      </c>
      <c r="FI32" s="48">
        <f t="shared" si="79"/>
      </c>
      <c r="FJ32" s="48">
        <f t="shared" si="79"/>
      </c>
      <c r="FK32" s="48">
        <f t="shared" si="79"/>
      </c>
      <c r="FL32" s="48">
        <f t="shared" si="79"/>
      </c>
      <c r="FM32" s="48">
        <f t="shared" si="79"/>
      </c>
      <c r="FN32" s="48">
        <f t="shared" si="79"/>
      </c>
      <c r="FO32" s="48">
        <f t="shared" si="79"/>
      </c>
      <c r="FP32" s="48">
        <f t="shared" si="79"/>
      </c>
      <c r="FQ32" s="48">
        <f t="shared" si="79"/>
      </c>
      <c r="FR32" s="48">
        <f t="shared" si="80"/>
      </c>
      <c r="FS32" s="48">
        <f t="shared" si="80"/>
      </c>
      <c r="FT32" s="48">
        <f t="shared" si="80"/>
      </c>
      <c r="FU32" s="48">
        <f t="shared" si="80"/>
      </c>
      <c r="FV32" s="48">
        <f t="shared" si="80"/>
      </c>
      <c r="FW32" s="48">
        <f t="shared" si="80"/>
      </c>
      <c r="FX32" s="48">
        <f t="shared" si="80"/>
      </c>
      <c r="FY32" s="48">
        <f t="shared" si="80"/>
      </c>
      <c r="FZ32" s="48">
        <f t="shared" si="80"/>
      </c>
      <c r="GA32" s="48">
        <f t="shared" si="80"/>
      </c>
      <c r="GB32" s="48">
        <f t="shared" si="81"/>
      </c>
      <c r="GC32" s="48">
        <f t="shared" si="81"/>
      </c>
      <c r="GD32" s="48">
        <f t="shared" si="81"/>
      </c>
      <c r="GE32" s="48">
        <f t="shared" si="81"/>
      </c>
      <c r="GF32" s="48">
        <f t="shared" si="81"/>
      </c>
      <c r="GG32" s="48">
        <f t="shared" si="81"/>
      </c>
      <c r="GH32" s="48">
        <f t="shared" si="81"/>
      </c>
      <c r="GI32" s="48">
        <f t="shared" si="81"/>
      </c>
      <c r="GJ32" s="48">
        <f t="shared" si="81"/>
      </c>
      <c r="GK32" s="48">
        <f t="shared" si="81"/>
      </c>
      <c r="GL32" s="48">
        <f t="shared" si="82"/>
      </c>
      <c r="GM32" s="48">
        <f t="shared" si="82"/>
      </c>
      <c r="GN32" s="48">
        <f t="shared" si="82"/>
      </c>
      <c r="GO32" s="48">
        <f t="shared" si="82"/>
      </c>
      <c r="GP32" s="48">
        <f t="shared" si="82"/>
      </c>
      <c r="GQ32" s="48">
        <f t="shared" si="82"/>
      </c>
      <c r="GR32" s="48">
        <f t="shared" si="82"/>
      </c>
      <c r="GS32" s="48">
        <f t="shared" si="82"/>
      </c>
      <c r="GT32" s="48">
        <f t="shared" si="82"/>
      </c>
      <c r="GU32" s="48">
        <f t="shared" si="82"/>
      </c>
      <c r="GV32" s="48">
        <f t="shared" si="83"/>
      </c>
      <c r="GW32" s="48">
        <f t="shared" si="83"/>
      </c>
      <c r="GX32" s="48">
        <f t="shared" si="83"/>
      </c>
      <c r="GY32" s="48">
        <f t="shared" si="83"/>
      </c>
      <c r="GZ32" s="48">
        <f t="shared" si="83"/>
      </c>
      <c r="HA32" s="48">
        <f t="shared" si="83"/>
      </c>
      <c r="HB32" s="48">
        <f t="shared" si="83"/>
      </c>
      <c r="HC32" s="48">
        <f t="shared" si="83"/>
      </c>
      <c r="HD32" s="48">
        <f t="shared" si="83"/>
      </c>
      <c r="HE32" s="48">
        <f t="shared" si="83"/>
      </c>
      <c r="HF32" s="48">
        <f t="shared" si="84"/>
      </c>
      <c r="HG32" s="48">
        <f t="shared" si="84"/>
      </c>
      <c r="HH32" s="48">
        <f t="shared" si="84"/>
      </c>
      <c r="HI32" s="48">
        <f t="shared" si="84"/>
      </c>
      <c r="HJ32" s="48">
        <f t="shared" si="84"/>
      </c>
      <c r="HK32" s="48">
        <f t="shared" si="84"/>
      </c>
      <c r="HL32" s="48">
        <f t="shared" si="84"/>
      </c>
      <c r="HM32" s="48">
        <f t="shared" si="84"/>
      </c>
      <c r="HN32" s="48">
        <f t="shared" si="84"/>
      </c>
      <c r="HO32" s="48">
        <f t="shared" si="84"/>
      </c>
      <c r="HP32" s="48">
        <f t="shared" si="85"/>
      </c>
      <c r="HQ32" s="48">
        <f t="shared" si="85"/>
      </c>
      <c r="HR32" s="48">
        <f t="shared" si="85"/>
      </c>
      <c r="HS32" s="48">
        <f t="shared" si="85"/>
      </c>
      <c r="HT32" s="48">
        <f t="shared" si="85"/>
      </c>
      <c r="HU32" s="48">
        <f t="shared" si="85"/>
      </c>
      <c r="HV32" s="48">
        <f t="shared" si="85"/>
      </c>
      <c r="HW32" s="48">
        <f t="shared" si="85"/>
      </c>
      <c r="HX32" s="48">
        <f t="shared" si="85"/>
      </c>
      <c r="HY32" s="48">
        <f t="shared" si="85"/>
      </c>
      <c r="HZ32" s="48">
        <f t="shared" si="86"/>
      </c>
      <c r="IA32" s="48">
        <f t="shared" si="86"/>
      </c>
      <c r="IB32" s="48">
        <f t="shared" si="86"/>
      </c>
      <c r="IC32" s="48">
        <f t="shared" si="86"/>
      </c>
      <c r="ID32" s="48">
        <f t="shared" si="86"/>
      </c>
      <c r="IE32" s="48">
        <f t="shared" si="86"/>
      </c>
      <c r="IF32" s="48">
        <f t="shared" si="86"/>
      </c>
      <c r="IG32" s="48">
        <f t="shared" si="86"/>
      </c>
      <c r="IH32" s="48">
        <f t="shared" si="86"/>
      </c>
      <c r="II32" s="48">
        <f t="shared" si="86"/>
      </c>
      <c r="IJ32" s="48">
        <f t="shared" si="86"/>
      </c>
      <c r="IK32"/>
      <c r="IL32"/>
      <c r="IM32"/>
      <c r="IN32"/>
      <c r="IO32"/>
      <c r="IP32"/>
      <c r="IQ32"/>
    </row>
    <row r="33" spans="1:251" ht="24.75" customHeight="1">
      <c r="A33" s="64"/>
      <c r="B33" s="62"/>
      <c r="C33" s="62"/>
      <c r="D33" s="62"/>
      <c r="E33" s="23">
        <f t="shared" si="39"/>
        <v>28</v>
      </c>
      <c r="F33" s="23" t="s">
        <v>30</v>
      </c>
      <c r="G33" s="47">
        <v>41810</v>
      </c>
      <c r="H33" s="25">
        <v>0.7916666666666666</v>
      </c>
      <c r="I33" s="26" t="s">
        <v>530</v>
      </c>
      <c r="J33" s="147" t="s">
        <v>489</v>
      </c>
      <c r="K33" s="27">
        <v>41810</v>
      </c>
      <c r="L33" s="27"/>
      <c r="M33" s="21">
        <f t="shared" si="40"/>
        <v>-41810</v>
      </c>
      <c r="N33" s="22">
        <f t="shared" si="64"/>
      </c>
      <c r="O33" s="22">
        <f t="shared" si="64"/>
      </c>
      <c r="P33" s="22">
        <f t="shared" si="64"/>
      </c>
      <c r="Q33" s="22">
        <f t="shared" si="64"/>
      </c>
      <c r="R33" s="22">
        <f t="shared" si="64"/>
      </c>
      <c r="S33" s="22">
        <f t="shared" si="64"/>
      </c>
      <c r="T33" s="22">
        <f t="shared" si="64"/>
      </c>
      <c r="U33" s="22">
        <f t="shared" si="64"/>
      </c>
      <c r="V33" s="22">
        <f t="shared" si="64"/>
      </c>
      <c r="W33" s="22">
        <f t="shared" si="64"/>
      </c>
      <c r="X33" s="22">
        <f t="shared" si="65"/>
      </c>
      <c r="Y33" s="22">
        <f t="shared" si="65"/>
      </c>
      <c r="Z33" s="22">
        <f t="shared" si="65"/>
      </c>
      <c r="AA33" s="22">
        <f t="shared" si="65"/>
      </c>
      <c r="AB33" s="22">
        <f t="shared" si="65"/>
      </c>
      <c r="AC33" s="22">
        <f t="shared" si="65"/>
      </c>
      <c r="AD33" s="22">
        <f t="shared" si="65"/>
      </c>
      <c r="AE33" s="22">
        <f t="shared" si="65"/>
      </c>
      <c r="AF33" s="22">
        <f t="shared" si="65"/>
      </c>
      <c r="AG33" s="22">
        <f t="shared" si="65"/>
      </c>
      <c r="AH33" s="22">
        <f t="shared" si="66"/>
      </c>
      <c r="AI33" s="22">
        <f t="shared" si="66"/>
      </c>
      <c r="AJ33" s="22">
        <f t="shared" si="66"/>
      </c>
      <c r="AK33" s="22">
        <f t="shared" si="66"/>
      </c>
      <c r="AL33" s="22">
        <f t="shared" si="66"/>
      </c>
      <c r="AM33" s="22">
        <f t="shared" si="66"/>
      </c>
      <c r="AN33" s="22">
        <f t="shared" si="66"/>
      </c>
      <c r="AO33" s="22">
        <f t="shared" si="66"/>
      </c>
      <c r="AP33" s="22">
        <f t="shared" si="66"/>
      </c>
      <c r="AQ33" s="22">
        <f t="shared" si="66"/>
      </c>
      <c r="AR33" s="22">
        <f t="shared" si="67"/>
      </c>
      <c r="AS33" s="22">
        <f t="shared" si="67"/>
      </c>
      <c r="AT33" s="22">
        <f t="shared" si="67"/>
      </c>
      <c r="AU33" s="22">
        <f t="shared" si="67"/>
      </c>
      <c r="AV33" s="22">
        <f t="shared" si="67"/>
      </c>
      <c r="AW33" s="22">
        <f t="shared" si="67"/>
      </c>
      <c r="AX33" s="22">
        <f t="shared" si="67"/>
      </c>
      <c r="AY33" s="22">
        <f t="shared" si="67"/>
      </c>
      <c r="AZ33" s="22">
        <f t="shared" si="67"/>
      </c>
      <c r="BA33" s="22">
        <f t="shared" si="67"/>
      </c>
      <c r="BB33" s="22">
        <f t="shared" si="68"/>
      </c>
      <c r="BC33" s="22">
        <f t="shared" si="68"/>
      </c>
      <c r="BD33" s="22">
        <f t="shared" si="68"/>
      </c>
      <c r="BE33" s="22">
        <f t="shared" si="68"/>
      </c>
      <c r="BF33" s="22">
        <f t="shared" si="68"/>
      </c>
      <c r="BG33" s="22">
        <f t="shared" si="68"/>
      </c>
      <c r="BH33" s="22">
        <f t="shared" si="68"/>
      </c>
      <c r="BI33" s="22">
        <f t="shared" si="68"/>
      </c>
      <c r="BJ33" s="22">
        <f t="shared" si="68"/>
      </c>
      <c r="BK33" s="48">
        <f t="shared" si="68"/>
      </c>
      <c r="BL33" s="48">
        <f t="shared" si="69"/>
      </c>
      <c r="BM33" s="48">
        <f t="shared" si="69"/>
      </c>
      <c r="BN33" s="48">
        <f t="shared" si="69"/>
      </c>
      <c r="BO33" s="48">
        <f t="shared" si="69"/>
      </c>
      <c r="BP33" s="48">
        <f t="shared" si="69"/>
      </c>
      <c r="BQ33" s="48">
        <f t="shared" si="69"/>
      </c>
      <c r="BR33" s="48">
        <f t="shared" si="69"/>
      </c>
      <c r="BS33" s="48">
        <f t="shared" si="69"/>
      </c>
      <c r="BT33" s="48">
        <f t="shared" si="69"/>
      </c>
      <c r="BU33" s="48">
        <f t="shared" si="69"/>
      </c>
      <c r="BV33" s="48">
        <f t="shared" si="70"/>
      </c>
      <c r="BW33" s="48">
        <f t="shared" si="70"/>
      </c>
      <c r="BX33" s="48">
        <f t="shared" si="70"/>
      </c>
      <c r="BY33" s="48">
        <f t="shared" si="70"/>
      </c>
      <c r="BZ33" s="48">
        <f t="shared" si="70"/>
      </c>
      <c r="CA33" s="48">
        <f t="shared" si="70"/>
      </c>
      <c r="CB33" s="48">
        <f t="shared" si="70"/>
      </c>
      <c r="CC33" s="48">
        <f t="shared" si="70"/>
      </c>
      <c r="CD33" s="48">
        <f t="shared" si="70"/>
      </c>
      <c r="CE33" s="48">
        <f t="shared" si="70"/>
      </c>
      <c r="CF33" s="48">
        <f t="shared" si="71"/>
      </c>
      <c r="CG33" s="48">
        <f t="shared" si="71"/>
      </c>
      <c r="CH33" s="48">
        <f t="shared" si="71"/>
      </c>
      <c r="CI33" s="48">
        <f t="shared" si="71"/>
      </c>
      <c r="CJ33" s="48">
        <f t="shared" si="71"/>
      </c>
      <c r="CK33" s="48">
        <f t="shared" si="71"/>
      </c>
      <c r="CL33" s="48">
        <f t="shared" si="71"/>
      </c>
      <c r="CM33" s="48">
        <f t="shared" si="71"/>
      </c>
      <c r="CN33" s="48">
        <f t="shared" si="71"/>
      </c>
      <c r="CO33" s="48">
        <f t="shared" si="71"/>
      </c>
      <c r="CP33" s="48">
        <f t="shared" si="72"/>
      </c>
      <c r="CQ33" s="48">
        <f t="shared" si="72"/>
      </c>
      <c r="CR33" s="48">
        <f t="shared" si="72"/>
      </c>
      <c r="CS33" s="48">
        <f t="shared" si="72"/>
      </c>
      <c r="CT33" s="48">
        <f t="shared" si="72"/>
      </c>
      <c r="CU33" s="48">
        <f t="shared" si="72"/>
      </c>
      <c r="CV33" s="48">
        <f t="shared" si="72"/>
      </c>
      <c r="CW33" s="48">
        <f t="shared" si="72"/>
      </c>
      <c r="CX33" s="48">
        <f t="shared" si="72"/>
      </c>
      <c r="CY33" s="48">
        <f t="shared" si="72"/>
      </c>
      <c r="CZ33" s="48">
        <f t="shared" si="73"/>
      </c>
      <c r="DA33" s="48">
        <f t="shared" si="73"/>
      </c>
      <c r="DB33" s="48">
        <f t="shared" si="73"/>
      </c>
      <c r="DC33" s="48">
        <f t="shared" si="73"/>
      </c>
      <c r="DD33" s="48">
        <f t="shared" si="73"/>
      </c>
      <c r="DE33" s="48">
        <f t="shared" si="73"/>
      </c>
      <c r="DF33" s="48">
        <f t="shared" si="73"/>
      </c>
      <c r="DG33" s="48">
        <f t="shared" si="73"/>
      </c>
      <c r="DH33" s="48">
        <f t="shared" si="73"/>
      </c>
      <c r="DI33" s="48">
        <f t="shared" si="73"/>
      </c>
      <c r="DJ33" s="48">
        <f t="shared" si="74"/>
      </c>
      <c r="DK33" s="48">
        <f t="shared" si="74"/>
      </c>
      <c r="DL33" s="48">
        <f t="shared" si="74"/>
      </c>
      <c r="DM33" s="48">
        <f t="shared" si="74"/>
      </c>
      <c r="DN33" s="48">
        <f t="shared" si="74"/>
      </c>
      <c r="DO33" s="48">
        <f t="shared" si="74"/>
      </c>
      <c r="DP33" s="48">
        <f t="shared" si="74"/>
      </c>
      <c r="DQ33" s="48">
        <f t="shared" si="74"/>
      </c>
      <c r="DR33" s="48">
        <f t="shared" si="74"/>
      </c>
      <c r="DS33" s="48">
        <f t="shared" si="74"/>
      </c>
      <c r="DT33" s="48">
        <f t="shared" si="75"/>
      </c>
      <c r="DU33" s="48">
        <f t="shared" si="75"/>
      </c>
      <c r="DV33" s="48">
        <f t="shared" si="75"/>
      </c>
      <c r="DW33" s="48">
        <f t="shared" si="75"/>
      </c>
      <c r="DX33" s="48">
        <f t="shared" si="75"/>
      </c>
      <c r="DY33" s="48">
        <f t="shared" si="75"/>
      </c>
      <c r="DZ33" s="48">
        <f t="shared" si="75"/>
      </c>
      <c r="EA33" s="48">
        <f t="shared" si="75"/>
      </c>
      <c r="EB33" s="48">
        <f t="shared" si="75"/>
      </c>
      <c r="EC33" s="48">
        <f t="shared" si="75"/>
      </c>
      <c r="ED33" s="48">
        <f t="shared" si="76"/>
      </c>
      <c r="EE33" s="48">
        <f t="shared" si="76"/>
      </c>
      <c r="EF33" s="48">
        <f t="shared" si="76"/>
      </c>
      <c r="EG33" s="48">
        <f t="shared" si="76"/>
      </c>
      <c r="EH33" s="48">
        <f t="shared" si="76"/>
      </c>
      <c r="EI33" s="48">
        <f t="shared" si="76"/>
      </c>
      <c r="EJ33" s="48">
        <f t="shared" si="76"/>
      </c>
      <c r="EK33" s="48">
        <f t="shared" si="76"/>
      </c>
      <c r="EL33" s="48">
        <f t="shared" si="76"/>
      </c>
      <c r="EM33" s="48">
        <f t="shared" si="76"/>
      </c>
      <c r="EN33" s="48">
        <f t="shared" si="77"/>
      </c>
      <c r="EO33" s="48">
        <f t="shared" si="77"/>
      </c>
      <c r="EP33" s="48">
        <f t="shared" si="77"/>
      </c>
      <c r="EQ33" s="48">
        <f t="shared" si="77"/>
      </c>
      <c r="ER33" s="48">
        <f t="shared" si="77"/>
      </c>
      <c r="ES33" s="48">
        <f t="shared" si="77"/>
      </c>
      <c r="ET33" s="48">
        <f t="shared" si="77"/>
      </c>
      <c r="EU33" s="48">
        <f t="shared" si="77"/>
      </c>
      <c r="EV33" s="48">
        <f t="shared" si="77"/>
      </c>
      <c r="EW33" s="48">
        <f t="shared" si="77"/>
      </c>
      <c r="EX33" s="48">
        <f t="shared" si="78"/>
      </c>
      <c r="EY33" s="48">
        <f t="shared" si="78"/>
      </c>
      <c r="EZ33" s="48">
        <f t="shared" si="78"/>
      </c>
      <c r="FA33" s="48">
        <f t="shared" si="78"/>
      </c>
      <c r="FB33" s="48">
        <f t="shared" si="78"/>
      </c>
      <c r="FC33" s="48">
        <f t="shared" si="78"/>
      </c>
      <c r="FD33" s="48">
        <f t="shared" si="78"/>
      </c>
      <c r="FE33" s="48">
        <f t="shared" si="78"/>
      </c>
      <c r="FF33" s="48">
        <f t="shared" si="78"/>
      </c>
      <c r="FG33" s="48">
        <f t="shared" si="78"/>
      </c>
      <c r="FH33" s="48">
        <f t="shared" si="79"/>
      </c>
      <c r="FI33" s="48">
        <f t="shared" si="79"/>
      </c>
      <c r="FJ33" s="48">
        <f t="shared" si="79"/>
      </c>
      <c r="FK33" s="48">
        <f t="shared" si="79"/>
      </c>
      <c r="FL33" s="48">
        <f t="shared" si="79"/>
      </c>
      <c r="FM33" s="48">
        <f t="shared" si="79"/>
      </c>
      <c r="FN33" s="48">
        <f t="shared" si="79"/>
      </c>
      <c r="FO33" s="48">
        <f t="shared" si="79"/>
      </c>
      <c r="FP33" s="48">
        <f t="shared" si="79"/>
      </c>
      <c r="FQ33" s="48">
        <f t="shared" si="79"/>
      </c>
      <c r="FR33" s="48">
        <f t="shared" si="80"/>
      </c>
      <c r="FS33" s="48">
        <f t="shared" si="80"/>
      </c>
      <c r="FT33" s="48">
        <f t="shared" si="80"/>
      </c>
      <c r="FU33" s="48">
        <f t="shared" si="80"/>
      </c>
      <c r="FV33" s="48">
        <f t="shared" si="80"/>
      </c>
      <c r="FW33" s="48">
        <f t="shared" si="80"/>
      </c>
      <c r="FX33" s="48">
        <f t="shared" si="80"/>
      </c>
      <c r="FY33" s="48">
        <f t="shared" si="80"/>
      </c>
      <c r="FZ33" s="48">
        <f t="shared" si="80"/>
      </c>
      <c r="GA33" s="48">
        <f t="shared" si="80"/>
      </c>
      <c r="GB33" s="48">
        <f t="shared" si="81"/>
      </c>
      <c r="GC33" s="48">
        <f t="shared" si="81"/>
      </c>
      <c r="GD33" s="48">
        <f t="shared" si="81"/>
      </c>
      <c r="GE33" s="48">
        <f t="shared" si="81"/>
      </c>
      <c r="GF33" s="48">
        <f t="shared" si="81"/>
      </c>
      <c r="GG33" s="48">
        <f t="shared" si="81"/>
      </c>
      <c r="GH33" s="48">
        <f t="shared" si="81"/>
      </c>
      <c r="GI33" s="48">
        <f t="shared" si="81"/>
      </c>
      <c r="GJ33" s="48">
        <f t="shared" si="81"/>
      </c>
      <c r="GK33" s="48">
        <f t="shared" si="81"/>
      </c>
      <c r="GL33" s="48">
        <f t="shared" si="82"/>
      </c>
      <c r="GM33" s="48">
        <f t="shared" si="82"/>
      </c>
      <c r="GN33" s="48">
        <f t="shared" si="82"/>
      </c>
      <c r="GO33" s="48">
        <f t="shared" si="82"/>
      </c>
      <c r="GP33" s="48">
        <f t="shared" si="82"/>
      </c>
      <c r="GQ33" s="48">
        <f t="shared" si="82"/>
      </c>
      <c r="GR33" s="48">
        <f t="shared" si="82"/>
      </c>
      <c r="GS33" s="48">
        <f t="shared" si="82"/>
      </c>
      <c r="GT33" s="48">
        <f t="shared" si="82"/>
      </c>
      <c r="GU33" s="48">
        <f t="shared" si="82"/>
      </c>
      <c r="GV33" s="48">
        <f t="shared" si="83"/>
      </c>
      <c r="GW33" s="48">
        <f t="shared" si="83"/>
      </c>
      <c r="GX33" s="48">
        <f t="shared" si="83"/>
      </c>
      <c r="GY33" s="48">
        <f t="shared" si="83"/>
      </c>
      <c r="GZ33" s="48">
        <f t="shared" si="83"/>
      </c>
      <c r="HA33" s="48">
        <f t="shared" si="83"/>
      </c>
      <c r="HB33" s="48">
        <f t="shared" si="83"/>
      </c>
      <c r="HC33" s="48">
        <f t="shared" si="83"/>
      </c>
      <c r="HD33" s="48">
        <f t="shared" si="83"/>
      </c>
      <c r="HE33" s="48">
        <f t="shared" si="83"/>
      </c>
      <c r="HF33" s="48">
        <f t="shared" si="84"/>
      </c>
      <c r="HG33" s="48">
        <f t="shared" si="84"/>
      </c>
      <c r="HH33" s="48">
        <f t="shared" si="84"/>
      </c>
      <c r="HI33" s="48">
        <f t="shared" si="84"/>
      </c>
      <c r="HJ33" s="48">
        <f t="shared" si="84"/>
      </c>
      <c r="HK33" s="48">
        <f t="shared" si="84"/>
      </c>
      <c r="HL33" s="48">
        <f t="shared" si="84"/>
      </c>
      <c r="HM33" s="48">
        <f t="shared" si="84"/>
      </c>
      <c r="HN33" s="48">
        <f t="shared" si="84"/>
      </c>
      <c r="HO33" s="48">
        <f t="shared" si="84"/>
      </c>
      <c r="HP33" s="48">
        <f t="shared" si="85"/>
      </c>
      <c r="HQ33" s="48">
        <f t="shared" si="85"/>
      </c>
      <c r="HR33" s="48">
        <f t="shared" si="85"/>
      </c>
      <c r="HS33" s="48">
        <f t="shared" si="85"/>
      </c>
      <c r="HT33" s="48">
        <f t="shared" si="85"/>
      </c>
      <c r="HU33" s="48">
        <f t="shared" si="85"/>
      </c>
      <c r="HV33" s="48">
        <f t="shared" si="85"/>
      </c>
      <c r="HW33" s="48">
        <f t="shared" si="85"/>
      </c>
      <c r="HX33" s="48">
        <f t="shared" si="85"/>
      </c>
      <c r="HY33" s="48">
        <f t="shared" si="85"/>
      </c>
      <c r="HZ33" s="48">
        <f t="shared" si="86"/>
      </c>
      <c r="IA33" s="48">
        <f t="shared" si="86"/>
      </c>
      <c r="IB33" s="48">
        <f t="shared" si="86"/>
      </c>
      <c r="IC33" s="48">
        <f t="shared" si="86"/>
      </c>
      <c r="ID33" s="48">
        <f t="shared" si="86"/>
      </c>
      <c r="IE33" s="48">
        <f t="shared" si="86"/>
      </c>
      <c r="IF33" s="48">
        <f t="shared" si="86"/>
      </c>
      <c r="IG33" s="48">
        <f t="shared" si="86"/>
      </c>
      <c r="IH33" s="48">
        <f t="shared" si="86"/>
      </c>
      <c r="II33" s="48">
        <f t="shared" si="86"/>
      </c>
      <c r="IJ33" s="48">
        <f t="shared" si="86"/>
      </c>
      <c r="IK33"/>
      <c r="IL33"/>
      <c r="IM33"/>
      <c r="IN33"/>
      <c r="IO33"/>
      <c r="IP33"/>
      <c r="IQ33"/>
    </row>
    <row r="34" spans="1:251" ht="24.75" customHeight="1">
      <c r="A34" s="64"/>
      <c r="B34" s="62"/>
      <c r="C34" s="62"/>
      <c r="D34" s="62"/>
      <c r="E34" s="23">
        <f t="shared" si="39"/>
        <v>29</v>
      </c>
      <c r="F34" s="23" t="s">
        <v>30</v>
      </c>
      <c r="G34" s="47">
        <v>41815</v>
      </c>
      <c r="H34" s="25">
        <v>0.7083333333333334</v>
      </c>
      <c r="I34" s="26" t="s">
        <v>532</v>
      </c>
      <c r="J34" s="147" t="s">
        <v>487</v>
      </c>
      <c r="K34" s="27">
        <v>41815</v>
      </c>
      <c r="L34" s="27"/>
      <c r="M34" s="21">
        <f t="shared" si="40"/>
        <v>-41815</v>
      </c>
      <c r="N34" s="22">
        <f t="shared" si="64"/>
      </c>
      <c r="O34" s="22">
        <f t="shared" si="64"/>
      </c>
      <c r="P34" s="22">
        <f t="shared" si="64"/>
      </c>
      <c r="Q34" s="22">
        <f t="shared" si="64"/>
      </c>
      <c r="R34" s="22">
        <f t="shared" si="64"/>
      </c>
      <c r="S34" s="22">
        <f t="shared" si="64"/>
      </c>
      <c r="T34" s="22">
        <f t="shared" si="64"/>
      </c>
      <c r="U34" s="22">
        <f t="shared" si="64"/>
      </c>
      <c r="V34" s="22">
        <f t="shared" si="64"/>
      </c>
      <c r="W34" s="22">
        <f t="shared" si="64"/>
      </c>
      <c r="X34" s="22">
        <f t="shared" si="65"/>
      </c>
      <c r="Y34" s="22">
        <f t="shared" si="65"/>
      </c>
      <c r="Z34" s="22">
        <f t="shared" si="65"/>
      </c>
      <c r="AA34" s="22">
        <f t="shared" si="65"/>
      </c>
      <c r="AB34" s="22">
        <f t="shared" si="65"/>
      </c>
      <c r="AC34" s="22">
        <f t="shared" si="65"/>
      </c>
      <c r="AD34" s="22">
        <f t="shared" si="65"/>
      </c>
      <c r="AE34" s="22">
        <f t="shared" si="65"/>
      </c>
      <c r="AF34" s="22">
        <f t="shared" si="65"/>
      </c>
      <c r="AG34" s="22">
        <f t="shared" si="65"/>
      </c>
      <c r="AH34" s="22">
        <f t="shared" si="66"/>
      </c>
      <c r="AI34" s="22">
        <f t="shared" si="66"/>
      </c>
      <c r="AJ34" s="22">
        <f t="shared" si="66"/>
      </c>
      <c r="AK34" s="22">
        <f t="shared" si="66"/>
      </c>
      <c r="AL34" s="22">
        <f t="shared" si="66"/>
      </c>
      <c r="AM34" s="22">
        <f t="shared" si="66"/>
      </c>
      <c r="AN34" s="22">
        <f t="shared" si="66"/>
      </c>
      <c r="AO34" s="22">
        <f t="shared" si="66"/>
      </c>
      <c r="AP34" s="22">
        <f t="shared" si="66"/>
      </c>
      <c r="AQ34" s="22">
        <f t="shared" si="66"/>
      </c>
      <c r="AR34" s="22">
        <f t="shared" si="67"/>
      </c>
      <c r="AS34" s="22">
        <f t="shared" si="67"/>
      </c>
      <c r="AT34" s="22">
        <f t="shared" si="67"/>
      </c>
      <c r="AU34" s="22">
        <f t="shared" si="67"/>
      </c>
      <c r="AV34" s="22">
        <f t="shared" si="67"/>
      </c>
      <c r="AW34" s="22">
        <f t="shared" si="67"/>
      </c>
      <c r="AX34" s="22">
        <f t="shared" si="67"/>
      </c>
      <c r="AY34" s="22">
        <f t="shared" si="67"/>
      </c>
      <c r="AZ34" s="22">
        <f t="shared" si="67"/>
      </c>
      <c r="BA34" s="22">
        <f t="shared" si="67"/>
      </c>
      <c r="BB34" s="22">
        <f t="shared" si="68"/>
      </c>
      <c r="BC34" s="22">
        <f t="shared" si="68"/>
      </c>
      <c r="BD34" s="22">
        <f t="shared" si="68"/>
      </c>
      <c r="BE34" s="22">
        <f t="shared" si="68"/>
      </c>
      <c r="BF34" s="22">
        <f t="shared" si="68"/>
      </c>
      <c r="BG34" s="22">
        <f t="shared" si="68"/>
      </c>
      <c r="BH34" s="22">
        <f t="shared" si="68"/>
      </c>
      <c r="BI34" s="22">
        <f t="shared" si="68"/>
      </c>
      <c r="BJ34" s="22">
        <f t="shared" si="68"/>
      </c>
      <c r="BK34" s="48">
        <f t="shared" si="68"/>
      </c>
      <c r="BL34" s="48">
        <f t="shared" si="69"/>
      </c>
      <c r="BM34" s="48">
        <f t="shared" si="69"/>
      </c>
      <c r="BN34" s="48">
        <f t="shared" si="69"/>
      </c>
      <c r="BO34" s="48">
        <f t="shared" si="69"/>
      </c>
      <c r="BP34" s="48">
        <f t="shared" si="69"/>
      </c>
      <c r="BQ34" s="48">
        <f t="shared" si="69"/>
      </c>
      <c r="BR34" s="48">
        <f t="shared" si="69"/>
      </c>
      <c r="BS34" s="48">
        <f t="shared" si="69"/>
      </c>
      <c r="BT34" s="48">
        <f t="shared" si="69"/>
      </c>
      <c r="BU34" s="48">
        <f t="shared" si="69"/>
      </c>
      <c r="BV34" s="48">
        <f t="shared" si="70"/>
      </c>
      <c r="BW34" s="48">
        <f t="shared" si="70"/>
      </c>
      <c r="BX34" s="48">
        <f t="shared" si="70"/>
      </c>
      <c r="BY34" s="48">
        <f t="shared" si="70"/>
      </c>
      <c r="BZ34" s="48">
        <f t="shared" si="70"/>
      </c>
      <c r="CA34" s="48">
        <f t="shared" si="70"/>
      </c>
      <c r="CB34" s="48">
        <f t="shared" si="70"/>
      </c>
      <c r="CC34" s="48">
        <f t="shared" si="70"/>
      </c>
      <c r="CD34" s="48">
        <f t="shared" si="70"/>
      </c>
      <c r="CE34" s="48">
        <f t="shared" si="70"/>
      </c>
      <c r="CF34" s="48">
        <f t="shared" si="71"/>
      </c>
      <c r="CG34" s="48">
        <f t="shared" si="71"/>
      </c>
      <c r="CH34" s="48">
        <f t="shared" si="71"/>
      </c>
      <c r="CI34" s="48">
        <f t="shared" si="71"/>
      </c>
      <c r="CJ34" s="48">
        <f t="shared" si="71"/>
      </c>
      <c r="CK34" s="48">
        <f t="shared" si="71"/>
      </c>
      <c r="CL34" s="48">
        <f t="shared" si="71"/>
      </c>
      <c r="CM34" s="48">
        <f t="shared" si="71"/>
      </c>
      <c r="CN34" s="48">
        <f t="shared" si="71"/>
      </c>
      <c r="CO34" s="48">
        <f t="shared" si="71"/>
      </c>
      <c r="CP34" s="48">
        <f t="shared" si="72"/>
      </c>
      <c r="CQ34" s="48">
        <f t="shared" si="72"/>
      </c>
      <c r="CR34" s="48">
        <f t="shared" si="72"/>
      </c>
      <c r="CS34" s="48">
        <f t="shared" si="72"/>
      </c>
      <c r="CT34" s="48">
        <f t="shared" si="72"/>
      </c>
      <c r="CU34" s="48">
        <f t="shared" si="72"/>
      </c>
      <c r="CV34" s="48">
        <f t="shared" si="72"/>
      </c>
      <c r="CW34" s="48">
        <f t="shared" si="72"/>
      </c>
      <c r="CX34" s="48">
        <f t="shared" si="72"/>
      </c>
      <c r="CY34" s="48">
        <f t="shared" si="72"/>
      </c>
      <c r="CZ34" s="48">
        <f t="shared" si="73"/>
      </c>
      <c r="DA34" s="48">
        <f t="shared" si="73"/>
      </c>
      <c r="DB34" s="48">
        <f t="shared" si="73"/>
      </c>
      <c r="DC34" s="48">
        <f t="shared" si="73"/>
      </c>
      <c r="DD34" s="48">
        <f t="shared" si="73"/>
      </c>
      <c r="DE34" s="48">
        <f t="shared" si="73"/>
      </c>
      <c r="DF34" s="48">
        <f t="shared" si="73"/>
      </c>
      <c r="DG34" s="48">
        <f t="shared" si="73"/>
      </c>
      <c r="DH34" s="48">
        <f t="shared" si="73"/>
      </c>
      <c r="DI34" s="48">
        <f t="shared" si="73"/>
      </c>
      <c r="DJ34" s="48">
        <f t="shared" si="74"/>
      </c>
      <c r="DK34" s="48">
        <f t="shared" si="74"/>
      </c>
      <c r="DL34" s="48">
        <f t="shared" si="74"/>
      </c>
      <c r="DM34" s="48">
        <f t="shared" si="74"/>
      </c>
      <c r="DN34" s="48">
        <f t="shared" si="74"/>
      </c>
      <c r="DO34" s="48">
        <f t="shared" si="74"/>
      </c>
      <c r="DP34" s="48">
        <f t="shared" si="74"/>
      </c>
      <c r="DQ34" s="48">
        <f t="shared" si="74"/>
      </c>
      <c r="DR34" s="48">
        <f t="shared" si="74"/>
      </c>
      <c r="DS34" s="48">
        <f t="shared" si="74"/>
      </c>
      <c r="DT34" s="48">
        <f t="shared" si="75"/>
      </c>
      <c r="DU34" s="48">
        <f t="shared" si="75"/>
      </c>
      <c r="DV34" s="48">
        <f t="shared" si="75"/>
      </c>
      <c r="DW34" s="48">
        <f t="shared" si="75"/>
      </c>
      <c r="DX34" s="48">
        <f t="shared" si="75"/>
      </c>
      <c r="DY34" s="48">
        <f t="shared" si="75"/>
      </c>
      <c r="DZ34" s="48">
        <f t="shared" si="75"/>
      </c>
      <c r="EA34" s="48">
        <f t="shared" si="75"/>
      </c>
      <c r="EB34" s="48">
        <f t="shared" si="75"/>
      </c>
      <c r="EC34" s="48">
        <f t="shared" si="75"/>
      </c>
      <c r="ED34" s="48">
        <f t="shared" si="76"/>
      </c>
      <c r="EE34" s="48">
        <f t="shared" si="76"/>
      </c>
      <c r="EF34" s="48">
        <f t="shared" si="76"/>
      </c>
      <c r="EG34" s="48">
        <f t="shared" si="76"/>
      </c>
      <c r="EH34" s="48">
        <f t="shared" si="76"/>
      </c>
      <c r="EI34" s="48">
        <f t="shared" si="76"/>
      </c>
      <c r="EJ34" s="48">
        <f t="shared" si="76"/>
      </c>
      <c r="EK34" s="48">
        <f t="shared" si="76"/>
      </c>
      <c r="EL34" s="48">
        <f t="shared" si="76"/>
      </c>
      <c r="EM34" s="48">
        <f t="shared" si="76"/>
      </c>
      <c r="EN34" s="48">
        <f t="shared" si="77"/>
      </c>
      <c r="EO34" s="48">
        <f t="shared" si="77"/>
      </c>
      <c r="EP34" s="48">
        <f t="shared" si="77"/>
      </c>
      <c r="EQ34" s="48">
        <f t="shared" si="77"/>
      </c>
      <c r="ER34" s="48">
        <f t="shared" si="77"/>
      </c>
      <c r="ES34" s="48">
        <f t="shared" si="77"/>
      </c>
      <c r="ET34" s="48">
        <f t="shared" si="77"/>
      </c>
      <c r="EU34" s="48">
        <f t="shared" si="77"/>
      </c>
      <c r="EV34" s="48">
        <f t="shared" si="77"/>
      </c>
      <c r="EW34" s="48">
        <f t="shared" si="77"/>
      </c>
      <c r="EX34" s="48">
        <f t="shared" si="78"/>
      </c>
      <c r="EY34" s="48">
        <f t="shared" si="78"/>
      </c>
      <c r="EZ34" s="48">
        <f t="shared" si="78"/>
      </c>
      <c r="FA34" s="48">
        <f t="shared" si="78"/>
      </c>
      <c r="FB34" s="48">
        <f t="shared" si="78"/>
      </c>
      <c r="FC34" s="48">
        <f t="shared" si="78"/>
      </c>
      <c r="FD34" s="48">
        <f t="shared" si="78"/>
      </c>
      <c r="FE34" s="48">
        <f t="shared" si="78"/>
      </c>
      <c r="FF34" s="48">
        <f t="shared" si="78"/>
      </c>
      <c r="FG34" s="48">
        <f t="shared" si="78"/>
      </c>
      <c r="FH34" s="48">
        <f t="shared" si="79"/>
      </c>
      <c r="FI34" s="48">
        <f t="shared" si="79"/>
      </c>
      <c r="FJ34" s="48">
        <f t="shared" si="79"/>
      </c>
      <c r="FK34" s="48">
        <f t="shared" si="79"/>
      </c>
      <c r="FL34" s="48">
        <f t="shared" si="79"/>
      </c>
      <c r="FM34" s="48">
        <f t="shared" si="79"/>
      </c>
      <c r="FN34" s="48">
        <f t="shared" si="79"/>
      </c>
      <c r="FO34" s="48">
        <f t="shared" si="79"/>
      </c>
      <c r="FP34" s="48">
        <f t="shared" si="79"/>
      </c>
      <c r="FQ34" s="48">
        <f t="shared" si="79"/>
      </c>
      <c r="FR34" s="48">
        <f t="shared" si="80"/>
      </c>
      <c r="FS34" s="48">
        <f t="shared" si="80"/>
      </c>
      <c r="FT34" s="48">
        <f t="shared" si="80"/>
      </c>
      <c r="FU34" s="48">
        <f t="shared" si="80"/>
      </c>
      <c r="FV34" s="48">
        <f t="shared" si="80"/>
      </c>
      <c r="FW34" s="48">
        <f t="shared" si="80"/>
      </c>
      <c r="FX34" s="48">
        <f t="shared" si="80"/>
      </c>
      <c r="FY34" s="48">
        <f t="shared" si="80"/>
      </c>
      <c r="FZ34" s="48">
        <f t="shared" si="80"/>
      </c>
      <c r="GA34" s="48">
        <f t="shared" si="80"/>
      </c>
      <c r="GB34" s="48">
        <f t="shared" si="81"/>
      </c>
      <c r="GC34" s="48">
        <f t="shared" si="81"/>
      </c>
      <c r="GD34" s="48">
        <f t="shared" si="81"/>
      </c>
      <c r="GE34" s="48">
        <f t="shared" si="81"/>
      </c>
      <c r="GF34" s="48">
        <f t="shared" si="81"/>
      </c>
      <c r="GG34" s="48">
        <f t="shared" si="81"/>
      </c>
      <c r="GH34" s="48">
        <f t="shared" si="81"/>
      </c>
      <c r="GI34" s="48">
        <f t="shared" si="81"/>
      </c>
      <c r="GJ34" s="48">
        <f t="shared" si="81"/>
      </c>
      <c r="GK34" s="48">
        <f t="shared" si="81"/>
      </c>
      <c r="GL34" s="48">
        <f t="shared" si="82"/>
      </c>
      <c r="GM34" s="48">
        <f t="shared" si="82"/>
      </c>
      <c r="GN34" s="48">
        <f t="shared" si="82"/>
      </c>
      <c r="GO34" s="48">
        <f t="shared" si="82"/>
      </c>
      <c r="GP34" s="48">
        <f t="shared" si="82"/>
      </c>
      <c r="GQ34" s="48">
        <f t="shared" si="82"/>
      </c>
      <c r="GR34" s="48">
        <f t="shared" si="82"/>
      </c>
      <c r="GS34" s="48">
        <f t="shared" si="82"/>
      </c>
      <c r="GT34" s="48">
        <f t="shared" si="82"/>
      </c>
      <c r="GU34" s="48">
        <f t="shared" si="82"/>
      </c>
      <c r="GV34" s="48">
        <f t="shared" si="83"/>
      </c>
      <c r="GW34" s="48">
        <f t="shared" si="83"/>
      </c>
      <c r="GX34" s="48">
        <f t="shared" si="83"/>
      </c>
      <c r="GY34" s="48">
        <f t="shared" si="83"/>
      </c>
      <c r="GZ34" s="48">
        <f t="shared" si="83"/>
      </c>
      <c r="HA34" s="48">
        <f t="shared" si="83"/>
      </c>
      <c r="HB34" s="48">
        <f t="shared" si="83"/>
      </c>
      <c r="HC34" s="48">
        <f t="shared" si="83"/>
      </c>
      <c r="HD34" s="48">
        <f t="shared" si="83"/>
      </c>
      <c r="HE34" s="48">
        <f t="shared" si="83"/>
      </c>
      <c r="HF34" s="48">
        <f t="shared" si="84"/>
      </c>
      <c r="HG34" s="48">
        <f t="shared" si="84"/>
      </c>
      <c r="HH34" s="48">
        <f t="shared" si="84"/>
      </c>
      <c r="HI34" s="48">
        <f t="shared" si="84"/>
      </c>
      <c r="HJ34" s="48">
        <f t="shared" si="84"/>
      </c>
      <c r="HK34" s="48">
        <f t="shared" si="84"/>
      </c>
      <c r="HL34" s="48">
        <f t="shared" si="84"/>
      </c>
      <c r="HM34" s="48">
        <f t="shared" si="84"/>
      </c>
      <c r="HN34" s="48">
        <f t="shared" si="84"/>
      </c>
      <c r="HO34" s="48">
        <f t="shared" si="84"/>
      </c>
      <c r="HP34" s="48">
        <f t="shared" si="85"/>
      </c>
      <c r="HQ34" s="48">
        <f t="shared" si="85"/>
      </c>
      <c r="HR34" s="48">
        <f t="shared" si="85"/>
      </c>
      <c r="HS34" s="48">
        <f t="shared" si="85"/>
      </c>
      <c r="HT34" s="48">
        <f t="shared" si="85"/>
      </c>
      <c r="HU34" s="48">
        <f t="shared" si="85"/>
      </c>
      <c r="HV34" s="48">
        <f t="shared" si="85"/>
      </c>
      <c r="HW34" s="48">
        <f t="shared" si="85"/>
      </c>
      <c r="HX34" s="48">
        <f t="shared" si="85"/>
      </c>
      <c r="HY34" s="48">
        <f t="shared" si="85"/>
      </c>
      <c r="HZ34" s="48">
        <f t="shared" si="86"/>
      </c>
      <c r="IA34" s="48">
        <f t="shared" si="86"/>
      </c>
      <c r="IB34" s="48">
        <f t="shared" si="86"/>
      </c>
      <c r="IC34" s="48">
        <f t="shared" si="86"/>
      </c>
      <c r="ID34" s="48">
        <f t="shared" si="86"/>
      </c>
      <c r="IE34" s="48">
        <f t="shared" si="86"/>
      </c>
      <c r="IF34" s="48">
        <f t="shared" si="86"/>
      </c>
      <c r="IG34" s="48">
        <f t="shared" si="86"/>
      </c>
      <c r="IH34" s="48">
        <f t="shared" si="86"/>
      </c>
      <c r="II34" s="48">
        <f t="shared" si="86"/>
      </c>
      <c r="IJ34" s="48">
        <f t="shared" si="86"/>
      </c>
      <c r="IK34"/>
      <c r="IL34"/>
      <c r="IM34"/>
      <c r="IN34"/>
      <c r="IO34"/>
      <c r="IP34"/>
      <c r="IQ34"/>
    </row>
    <row r="35" spans="1:251" ht="24.75" customHeight="1" thickBot="1">
      <c r="A35" s="64"/>
      <c r="B35" s="62"/>
      <c r="C35" s="62"/>
      <c r="D35" s="62"/>
      <c r="E35" s="23">
        <f t="shared" si="39"/>
        <v>30</v>
      </c>
      <c r="F35" s="23" t="s">
        <v>30</v>
      </c>
      <c r="G35" s="52">
        <v>41815</v>
      </c>
      <c r="H35" s="53">
        <v>0.7083333333333334</v>
      </c>
      <c r="I35" s="54" t="s">
        <v>534</v>
      </c>
      <c r="J35" s="215" t="s">
        <v>417</v>
      </c>
      <c r="K35" s="55">
        <v>41815</v>
      </c>
      <c r="L35" s="27"/>
      <c r="M35" s="21">
        <f t="shared" si="40"/>
        <v>-41815</v>
      </c>
      <c r="N35" s="22">
        <f t="shared" si="64"/>
      </c>
      <c r="O35" s="22">
        <f t="shared" si="64"/>
      </c>
      <c r="P35" s="22">
        <f t="shared" si="64"/>
      </c>
      <c r="Q35" s="22">
        <f t="shared" si="64"/>
      </c>
      <c r="R35" s="22">
        <f t="shared" si="64"/>
      </c>
      <c r="S35" s="22">
        <f t="shared" si="64"/>
      </c>
      <c r="T35" s="22">
        <f t="shared" si="64"/>
      </c>
      <c r="U35" s="22">
        <f t="shared" si="64"/>
      </c>
      <c r="V35" s="22">
        <f t="shared" si="64"/>
      </c>
      <c r="W35" s="22">
        <f t="shared" si="64"/>
      </c>
      <c r="X35" s="22">
        <f t="shared" si="65"/>
      </c>
      <c r="Y35" s="22">
        <f t="shared" si="65"/>
      </c>
      <c r="Z35" s="22">
        <f t="shared" si="65"/>
      </c>
      <c r="AA35" s="22">
        <f t="shared" si="65"/>
      </c>
      <c r="AB35" s="22">
        <f t="shared" si="65"/>
      </c>
      <c r="AC35" s="22">
        <f t="shared" si="65"/>
      </c>
      <c r="AD35" s="22">
        <f t="shared" si="65"/>
      </c>
      <c r="AE35" s="22">
        <f t="shared" si="65"/>
      </c>
      <c r="AF35" s="22">
        <f t="shared" si="65"/>
      </c>
      <c r="AG35" s="22">
        <f t="shared" si="65"/>
      </c>
      <c r="AH35" s="22">
        <f t="shared" si="66"/>
      </c>
      <c r="AI35" s="22">
        <f t="shared" si="66"/>
      </c>
      <c r="AJ35" s="22">
        <f t="shared" si="66"/>
      </c>
      <c r="AK35" s="22">
        <f t="shared" si="66"/>
      </c>
      <c r="AL35" s="22">
        <f t="shared" si="66"/>
      </c>
      <c r="AM35" s="22">
        <f t="shared" si="66"/>
      </c>
      <c r="AN35" s="22">
        <f t="shared" si="66"/>
      </c>
      <c r="AO35" s="22">
        <f t="shared" si="66"/>
      </c>
      <c r="AP35" s="22">
        <f t="shared" si="66"/>
      </c>
      <c r="AQ35" s="22">
        <f t="shared" si="66"/>
      </c>
      <c r="AR35" s="22">
        <f t="shared" si="67"/>
      </c>
      <c r="AS35" s="22">
        <f t="shared" si="67"/>
      </c>
      <c r="AT35" s="22">
        <f t="shared" si="67"/>
      </c>
      <c r="AU35" s="22">
        <f t="shared" si="67"/>
      </c>
      <c r="AV35" s="22">
        <f t="shared" si="67"/>
      </c>
      <c r="AW35" s="22">
        <f t="shared" si="67"/>
      </c>
      <c r="AX35" s="22">
        <f t="shared" si="67"/>
      </c>
      <c r="AY35" s="22">
        <f t="shared" si="67"/>
      </c>
      <c r="AZ35" s="22">
        <f t="shared" si="67"/>
      </c>
      <c r="BA35" s="22">
        <f t="shared" si="67"/>
      </c>
      <c r="BB35" s="22">
        <f t="shared" si="68"/>
      </c>
      <c r="BC35" s="22">
        <f t="shared" si="68"/>
      </c>
      <c r="BD35" s="22">
        <f t="shared" si="68"/>
      </c>
      <c r="BE35" s="22">
        <f t="shared" si="68"/>
      </c>
      <c r="BF35" s="22">
        <f t="shared" si="68"/>
      </c>
      <c r="BG35" s="22">
        <f t="shared" si="68"/>
      </c>
      <c r="BH35" s="22">
        <f t="shared" si="68"/>
      </c>
      <c r="BI35" s="22">
        <f t="shared" si="68"/>
      </c>
      <c r="BJ35" s="22">
        <f t="shared" si="68"/>
      </c>
      <c r="BK35" s="48">
        <f t="shared" si="68"/>
      </c>
      <c r="BL35" s="48">
        <f t="shared" si="69"/>
      </c>
      <c r="BM35" s="48">
        <f t="shared" si="69"/>
      </c>
      <c r="BN35" s="48">
        <f t="shared" si="69"/>
      </c>
      <c r="BO35" s="48">
        <f t="shared" si="69"/>
      </c>
      <c r="BP35" s="48">
        <f t="shared" si="69"/>
      </c>
      <c r="BQ35" s="48">
        <f t="shared" si="69"/>
      </c>
      <c r="BR35" s="48">
        <f t="shared" si="69"/>
      </c>
      <c r="BS35" s="48">
        <f t="shared" si="69"/>
      </c>
      <c r="BT35" s="48">
        <f t="shared" si="69"/>
      </c>
      <c r="BU35" s="48">
        <f t="shared" si="69"/>
      </c>
      <c r="BV35" s="48">
        <f t="shared" si="70"/>
      </c>
      <c r="BW35" s="48">
        <f t="shared" si="70"/>
      </c>
      <c r="BX35" s="48">
        <f t="shared" si="70"/>
      </c>
      <c r="BY35" s="48">
        <f t="shared" si="70"/>
      </c>
      <c r="BZ35" s="48">
        <f t="shared" si="70"/>
      </c>
      <c r="CA35" s="48">
        <f t="shared" si="70"/>
      </c>
      <c r="CB35" s="48">
        <f t="shared" si="70"/>
      </c>
      <c r="CC35" s="48">
        <f t="shared" si="70"/>
      </c>
      <c r="CD35" s="48">
        <f t="shared" si="70"/>
      </c>
      <c r="CE35" s="48">
        <f t="shared" si="70"/>
      </c>
      <c r="CF35" s="48">
        <f t="shared" si="71"/>
      </c>
      <c r="CG35" s="48">
        <f t="shared" si="71"/>
      </c>
      <c r="CH35" s="48">
        <f t="shared" si="71"/>
      </c>
      <c r="CI35" s="48">
        <f t="shared" si="71"/>
      </c>
      <c r="CJ35" s="48">
        <f t="shared" si="71"/>
      </c>
      <c r="CK35" s="48">
        <f t="shared" si="71"/>
      </c>
      <c r="CL35" s="48">
        <f t="shared" si="71"/>
      </c>
      <c r="CM35" s="48">
        <f t="shared" si="71"/>
      </c>
      <c r="CN35" s="48">
        <f t="shared" si="71"/>
      </c>
      <c r="CO35" s="48">
        <f t="shared" si="71"/>
      </c>
      <c r="CP35" s="48">
        <f t="shared" si="72"/>
      </c>
      <c r="CQ35" s="48">
        <f t="shared" si="72"/>
      </c>
      <c r="CR35" s="48">
        <f t="shared" si="72"/>
      </c>
      <c r="CS35" s="48">
        <f t="shared" si="72"/>
      </c>
      <c r="CT35" s="48">
        <f t="shared" si="72"/>
      </c>
      <c r="CU35" s="48">
        <f t="shared" si="72"/>
      </c>
      <c r="CV35" s="48">
        <f t="shared" si="72"/>
      </c>
      <c r="CW35" s="48">
        <f t="shared" si="72"/>
      </c>
      <c r="CX35" s="48">
        <f t="shared" si="72"/>
      </c>
      <c r="CY35" s="48">
        <f t="shared" si="72"/>
      </c>
      <c r="CZ35" s="48">
        <f t="shared" si="73"/>
      </c>
      <c r="DA35" s="48">
        <f t="shared" si="73"/>
      </c>
      <c r="DB35" s="48">
        <f t="shared" si="73"/>
      </c>
      <c r="DC35" s="48">
        <f t="shared" si="73"/>
      </c>
      <c r="DD35" s="48">
        <f t="shared" si="73"/>
      </c>
      <c r="DE35" s="48">
        <f t="shared" si="73"/>
      </c>
      <c r="DF35" s="48">
        <f t="shared" si="73"/>
      </c>
      <c r="DG35" s="48">
        <f t="shared" si="73"/>
      </c>
      <c r="DH35" s="48">
        <f t="shared" si="73"/>
      </c>
      <c r="DI35" s="48">
        <f t="shared" si="73"/>
      </c>
      <c r="DJ35" s="48">
        <f t="shared" si="74"/>
      </c>
      <c r="DK35" s="48">
        <f t="shared" si="74"/>
      </c>
      <c r="DL35" s="48">
        <f t="shared" si="74"/>
      </c>
      <c r="DM35" s="48">
        <f t="shared" si="74"/>
      </c>
      <c r="DN35" s="48">
        <f t="shared" si="74"/>
      </c>
      <c r="DO35" s="48">
        <f t="shared" si="74"/>
      </c>
      <c r="DP35" s="48">
        <f t="shared" si="74"/>
      </c>
      <c r="DQ35" s="48">
        <f t="shared" si="74"/>
      </c>
      <c r="DR35" s="48">
        <f t="shared" si="74"/>
      </c>
      <c r="DS35" s="48">
        <f t="shared" si="74"/>
      </c>
      <c r="DT35" s="48">
        <f t="shared" si="75"/>
      </c>
      <c r="DU35" s="48">
        <f t="shared" si="75"/>
      </c>
      <c r="DV35" s="48">
        <f t="shared" si="75"/>
      </c>
      <c r="DW35" s="48">
        <f t="shared" si="75"/>
      </c>
      <c r="DX35" s="48">
        <f t="shared" si="75"/>
      </c>
      <c r="DY35" s="48">
        <f t="shared" si="75"/>
      </c>
      <c r="DZ35" s="48">
        <f t="shared" si="75"/>
      </c>
      <c r="EA35" s="48">
        <f t="shared" si="75"/>
      </c>
      <c r="EB35" s="48">
        <f t="shared" si="75"/>
      </c>
      <c r="EC35" s="48">
        <f t="shared" si="75"/>
      </c>
      <c r="ED35" s="48">
        <f t="shared" si="76"/>
      </c>
      <c r="EE35" s="48">
        <f t="shared" si="76"/>
      </c>
      <c r="EF35" s="48">
        <f t="shared" si="76"/>
      </c>
      <c r="EG35" s="48">
        <f t="shared" si="76"/>
      </c>
      <c r="EH35" s="48">
        <f t="shared" si="76"/>
      </c>
      <c r="EI35" s="48">
        <f t="shared" si="76"/>
      </c>
      <c r="EJ35" s="48">
        <f t="shared" si="76"/>
      </c>
      <c r="EK35" s="48">
        <f t="shared" si="76"/>
      </c>
      <c r="EL35" s="48">
        <f t="shared" si="76"/>
      </c>
      <c r="EM35" s="48">
        <f t="shared" si="76"/>
      </c>
      <c r="EN35" s="48">
        <f t="shared" si="77"/>
      </c>
      <c r="EO35" s="48">
        <f t="shared" si="77"/>
      </c>
      <c r="EP35" s="48">
        <f t="shared" si="77"/>
      </c>
      <c r="EQ35" s="48">
        <f t="shared" si="77"/>
      </c>
      <c r="ER35" s="48">
        <f t="shared" si="77"/>
      </c>
      <c r="ES35" s="48">
        <f t="shared" si="77"/>
      </c>
      <c r="ET35" s="48">
        <f t="shared" si="77"/>
      </c>
      <c r="EU35" s="48">
        <f t="shared" si="77"/>
      </c>
      <c r="EV35" s="48">
        <f t="shared" si="77"/>
      </c>
      <c r="EW35" s="48">
        <f t="shared" si="77"/>
      </c>
      <c r="EX35" s="48">
        <f t="shared" si="78"/>
      </c>
      <c r="EY35" s="48">
        <f t="shared" si="78"/>
      </c>
      <c r="EZ35" s="48">
        <f t="shared" si="78"/>
      </c>
      <c r="FA35" s="48">
        <f t="shared" si="78"/>
      </c>
      <c r="FB35" s="48">
        <f t="shared" si="78"/>
      </c>
      <c r="FC35" s="48">
        <f t="shared" si="78"/>
      </c>
      <c r="FD35" s="48">
        <f t="shared" si="78"/>
      </c>
      <c r="FE35" s="48">
        <f t="shared" si="78"/>
      </c>
      <c r="FF35" s="48">
        <f t="shared" si="78"/>
      </c>
      <c r="FG35" s="48">
        <f t="shared" si="78"/>
      </c>
      <c r="FH35" s="48">
        <f t="shared" si="79"/>
      </c>
      <c r="FI35" s="48">
        <f t="shared" si="79"/>
      </c>
      <c r="FJ35" s="48">
        <f t="shared" si="79"/>
      </c>
      <c r="FK35" s="48">
        <f t="shared" si="79"/>
      </c>
      <c r="FL35" s="48">
        <f t="shared" si="79"/>
      </c>
      <c r="FM35" s="48">
        <f t="shared" si="79"/>
      </c>
      <c r="FN35" s="48">
        <f t="shared" si="79"/>
      </c>
      <c r="FO35" s="48">
        <f t="shared" si="79"/>
      </c>
      <c r="FP35" s="48">
        <f t="shared" si="79"/>
      </c>
      <c r="FQ35" s="48">
        <f t="shared" si="79"/>
      </c>
      <c r="FR35" s="48">
        <f t="shared" si="80"/>
      </c>
      <c r="FS35" s="48">
        <f t="shared" si="80"/>
      </c>
      <c r="FT35" s="48">
        <f t="shared" si="80"/>
      </c>
      <c r="FU35" s="48">
        <f t="shared" si="80"/>
      </c>
      <c r="FV35" s="48">
        <f t="shared" si="80"/>
      </c>
      <c r="FW35" s="48">
        <f t="shared" si="80"/>
      </c>
      <c r="FX35" s="48">
        <f t="shared" si="80"/>
      </c>
      <c r="FY35" s="48">
        <f t="shared" si="80"/>
      </c>
      <c r="FZ35" s="48">
        <f t="shared" si="80"/>
      </c>
      <c r="GA35" s="48">
        <f t="shared" si="80"/>
      </c>
      <c r="GB35" s="48">
        <f t="shared" si="81"/>
      </c>
      <c r="GC35" s="48">
        <f t="shared" si="81"/>
      </c>
      <c r="GD35" s="48">
        <f t="shared" si="81"/>
      </c>
      <c r="GE35" s="48">
        <f t="shared" si="81"/>
      </c>
      <c r="GF35" s="48">
        <f t="shared" si="81"/>
      </c>
      <c r="GG35" s="48">
        <f t="shared" si="81"/>
      </c>
      <c r="GH35" s="48">
        <f t="shared" si="81"/>
      </c>
      <c r="GI35" s="48">
        <f t="shared" si="81"/>
      </c>
      <c r="GJ35" s="48">
        <f t="shared" si="81"/>
      </c>
      <c r="GK35" s="48">
        <f t="shared" si="81"/>
      </c>
      <c r="GL35" s="48">
        <f t="shared" si="82"/>
      </c>
      <c r="GM35" s="48">
        <f t="shared" si="82"/>
      </c>
      <c r="GN35" s="48">
        <f t="shared" si="82"/>
      </c>
      <c r="GO35" s="48">
        <f t="shared" si="82"/>
      </c>
      <c r="GP35" s="48">
        <f t="shared" si="82"/>
      </c>
      <c r="GQ35" s="48">
        <f t="shared" si="82"/>
      </c>
      <c r="GR35" s="48">
        <f t="shared" si="82"/>
      </c>
      <c r="GS35" s="48">
        <f t="shared" si="82"/>
      </c>
      <c r="GT35" s="48">
        <f t="shared" si="82"/>
      </c>
      <c r="GU35" s="48">
        <f t="shared" si="82"/>
      </c>
      <c r="GV35" s="48">
        <f t="shared" si="83"/>
      </c>
      <c r="GW35" s="48">
        <f t="shared" si="83"/>
      </c>
      <c r="GX35" s="48">
        <f t="shared" si="83"/>
      </c>
      <c r="GY35" s="48">
        <f t="shared" si="83"/>
      </c>
      <c r="GZ35" s="48">
        <f t="shared" si="83"/>
      </c>
      <c r="HA35" s="48">
        <f t="shared" si="83"/>
      </c>
      <c r="HB35" s="48">
        <f t="shared" si="83"/>
      </c>
      <c r="HC35" s="48">
        <f t="shared" si="83"/>
      </c>
      <c r="HD35" s="48">
        <f t="shared" si="83"/>
      </c>
      <c r="HE35" s="48">
        <f t="shared" si="83"/>
      </c>
      <c r="HF35" s="48">
        <f t="shared" si="84"/>
      </c>
      <c r="HG35" s="48">
        <f t="shared" si="84"/>
      </c>
      <c r="HH35" s="48">
        <f t="shared" si="84"/>
      </c>
      <c r="HI35" s="48">
        <f t="shared" si="84"/>
      </c>
      <c r="HJ35" s="48">
        <f t="shared" si="84"/>
      </c>
      <c r="HK35" s="48">
        <f t="shared" si="84"/>
      </c>
      <c r="HL35" s="48">
        <f t="shared" si="84"/>
      </c>
      <c r="HM35" s="48">
        <f t="shared" si="84"/>
      </c>
      <c r="HN35" s="48">
        <f t="shared" si="84"/>
      </c>
      <c r="HO35" s="48">
        <f t="shared" si="84"/>
      </c>
      <c r="HP35" s="48">
        <f t="shared" si="85"/>
      </c>
      <c r="HQ35" s="48">
        <f t="shared" si="85"/>
      </c>
      <c r="HR35" s="48">
        <f t="shared" si="85"/>
      </c>
      <c r="HS35" s="48">
        <f t="shared" si="85"/>
      </c>
      <c r="HT35" s="48">
        <f t="shared" si="85"/>
      </c>
      <c r="HU35" s="48">
        <f t="shared" si="85"/>
      </c>
      <c r="HV35" s="48">
        <f t="shared" si="85"/>
      </c>
      <c r="HW35" s="48">
        <f t="shared" si="85"/>
      </c>
      <c r="HX35" s="48">
        <f t="shared" si="85"/>
      </c>
      <c r="HY35" s="48">
        <f t="shared" si="85"/>
      </c>
      <c r="HZ35" s="48">
        <f t="shared" si="86"/>
      </c>
      <c r="IA35" s="48">
        <f t="shared" si="86"/>
      </c>
      <c r="IB35" s="48">
        <f t="shared" si="86"/>
      </c>
      <c r="IC35" s="48">
        <f t="shared" si="86"/>
      </c>
      <c r="ID35" s="48">
        <f t="shared" si="86"/>
      </c>
      <c r="IE35" s="48">
        <f t="shared" si="86"/>
      </c>
      <c r="IF35" s="48">
        <f t="shared" si="86"/>
      </c>
      <c r="IG35" s="48">
        <f t="shared" si="86"/>
      </c>
      <c r="IH35" s="48">
        <f t="shared" si="86"/>
      </c>
      <c r="II35" s="48">
        <f t="shared" si="86"/>
      </c>
      <c r="IJ35" s="48">
        <f t="shared" si="86"/>
      </c>
      <c r="IK35"/>
      <c r="IL35"/>
      <c r="IM35"/>
      <c r="IN35"/>
      <c r="IO35"/>
      <c r="IP35"/>
      <c r="IQ35"/>
    </row>
    <row r="36" spans="1:251" ht="24.75" customHeight="1" thickTop="1">
      <c r="A36" s="64"/>
      <c r="B36" s="62"/>
      <c r="C36" s="62"/>
      <c r="D36" s="62"/>
      <c r="E36" s="23">
        <f t="shared" si="39"/>
        <v>31</v>
      </c>
      <c r="F36" s="23" t="s">
        <v>31</v>
      </c>
      <c r="G36" s="47">
        <v>41805</v>
      </c>
      <c r="H36" s="25">
        <v>0.7916666666666666</v>
      </c>
      <c r="I36" s="90" t="s">
        <v>601</v>
      </c>
      <c r="J36" s="216" t="s">
        <v>488</v>
      </c>
      <c r="K36" s="27">
        <v>41805</v>
      </c>
      <c r="L36" s="27"/>
      <c r="M36" s="21">
        <f t="shared" si="40"/>
        <v>-41805</v>
      </c>
      <c r="N36" s="22">
        <f aca="true" t="shared" si="87" ref="N36:W45">IF(N$4=$K36,1,"")</f>
      </c>
      <c r="O36" s="22">
        <f t="shared" si="87"/>
      </c>
      <c r="P36" s="22">
        <f t="shared" si="87"/>
      </c>
      <c r="Q36" s="22">
        <f t="shared" si="87"/>
      </c>
      <c r="R36" s="22">
        <f t="shared" si="87"/>
      </c>
      <c r="S36" s="22">
        <f t="shared" si="87"/>
      </c>
      <c r="T36" s="22">
        <f t="shared" si="87"/>
      </c>
      <c r="U36" s="22">
        <f t="shared" si="87"/>
      </c>
      <c r="V36" s="22">
        <f t="shared" si="87"/>
      </c>
      <c r="W36" s="22">
        <f t="shared" si="87"/>
      </c>
      <c r="X36" s="22">
        <f aca="true" t="shared" si="88" ref="X36:AG45">IF(X$4=$K36,1,"")</f>
      </c>
      <c r="Y36" s="22">
        <f t="shared" si="88"/>
      </c>
      <c r="Z36" s="22">
        <f t="shared" si="88"/>
      </c>
      <c r="AA36" s="22">
        <f t="shared" si="88"/>
      </c>
      <c r="AB36" s="22">
        <f t="shared" si="88"/>
      </c>
      <c r="AC36" s="22">
        <f t="shared" si="88"/>
      </c>
      <c r="AD36" s="22">
        <f t="shared" si="88"/>
      </c>
      <c r="AE36" s="22">
        <f t="shared" si="88"/>
      </c>
      <c r="AF36" s="22">
        <f t="shared" si="88"/>
      </c>
      <c r="AG36" s="22">
        <f t="shared" si="88"/>
      </c>
      <c r="AH36" s="22">
        <f aca="true" t="shared" si="89" ref="AH36:AQ45">IF(AH$4=$K36,1,"")</f>
      </c>
      <c r="AI36" s="22">
        <f t="shared" si="89"/>
      </c>
      <c r="AJ36" s="22">
        <f t="shared" si="89"/>
      </c>
      <c r="AK36" s="22">
        <f t="shared" si="89"/>
      </c>
      <c r="AL36" s="22">
        <f t="shared" si="89"/>
      </c>
      <c r="AM36" s="22">
        <f t="shared" si="89"/>
      </c>
      <c r="AN36" s="22">
        <f t="shared" si="89"/>
      </c>
      <c r="AO36" s="22">
        <f t="shared" si="89"/>
      </c>
      <c r="AP36" s="22">
        <f t="shared" si="89"/>
      </c>
      <c r="AQ36" s="22">
        <f t="shared" si="89"/>
      </c>
      <c r="AR36" s="22">
        <f aca="true" t="shared" si="90" ref="AR36:BA45">IF(AR$4=$K36,1,"")</f>
      </c>
      <c r="AS36" s="22">
        <f t="shared" si="90"/>
      </c>
      <c r="AT36" s="22">
        <f t="shared" si="90"/>
      </c>
      <c r="AU36" s="22">
        <f t="shared" si="90"/>
      </c>
      <c r="AV36" s="22">
        <f t="shared" si="90"/>
      </c>
      <c r="AW36" s="22">
        <f t="shared" si="90"/>
      </c>
      <c r="AX36" s="22">
        <f t="shared" si="90"/>
      </c>
      <c r="AY36" s="22">
        <f t="shared" si="90"/>
      </c>
      <c r="AZ36" s="22">
        <f t="shared" si="90"/>
      </c>
      <c r="BA36" s="22">
        <f t="shared" si="90"/>
      </c>
      <c r="BB36" s="22">
        <f aca="true" t="shared" si="91" ref="BB36:BK45">IF(BB$4=$K36,1,"")</f>
      </c>
      <c r="BC36" s="22">
        <f t="shared" si="91"/>
      </c>
      <c r="BD36" s="22">
        <f t="shared" si="91"/>
      </c>
      <c r="BE36" s="22">
        <f t="shared" si="91"/>
      </c>
      <c r="BF36" s="22">
        <f t="shared" si="91"/>
      </c>
      <c r="BG36" s="22">
        <f t="shared" si="91"/>
      </c>
      <c r="BH36" s="22">
        <f t="shared" si="91"/>
      </c>
      <c r="BI36" s="22">
        <f t="shared" si="91"/>
      </c>
      <c r="BJ36" s="22">
        <f t="shared" si="91"/>
      </c>
      <c r="BK36" s="48">
        <f t="shared" si="91"/>
      </c>
      <c r="BL36" s="48">
        <f aca="true" t="shared" si="92" ref="BL36:BU45">IF(BL$4=$K36,1,"")</f>
      </c>
      <c r="BM36" s="48">
        <f t="shared" si="92"/>
      </c>
      <c r="BN36" s="48">
        <f t="shared" si="92"/>
      </c>
      <c r="BO36" s="48">
        <f t="shared" si="92"/>
      </c>
      <c r="BP36" s="48">
        <f t="shared" si="92"/>
      </c>
      <c r="BQ36" s="48">
        <f t="shared" si="92"/>
      </c>
      <c r="BR36" s="48">
        <f t="shared" si="92"/>
      </c>
      <c r="BS36" s="48">
        <f t="shared" si="92"/>
      </c>
      <c r="BT36" s="48">
        <f t="shared" si="92"/>
      </c>
      <c r="BU36" s="48">
        <f t="shared" si="92"/>
      </c>
      <c r="BV36" s="48">
        <f aca="true" t="shared" si="93" ref="BV36:CE45">IF(BV$4=$K36,1,"")</f>
      </c>
      <c r="BW36" s="48">
        <f t="shared" si="93"/>
      </c>
      <c r="BX36" s="48">
        <f t="shared" si="93"/>
      </c>
      <c r="BY36" s="48">
        <f t="shared" si="93"/>
      </c>
      <c r="BZ36" s="48">
        <f t="shared" si="93"/>
      </c>
      <c r="CA36" s="48">
        <f t="shared" si="93"/>
      </c>
      <c r="CB36" s="48">
        <f t="shared" si="93"/>
      </c>
      <c r="CC36" s="48">
        <f t="shared" si="93"/>
      </c>
      <c r="CD36" s="48">
        <f t="shared" si="93"/>
      </c>
      <c r="CE36" s="48">
        <f t="shared" si="93"/>
      </c>
      <c r="CF36" s="48">
        <f aca="true" t="shared" si="94" ref="CF36:CO45">IF(CF$4=$K36,1,"")</f>
      </c>
      <c r="CG36" s="48">
        <f t="shared" si="94"/>
      </c>
      <c r="CH36" s="48">
        <f t="shared" si="94"/>
      </c>
      <c r="CI36" s="48">
        <f t="shared" si="94"/>
      </c>
      <c r="CJ36" s="48">
        <f t="shared" si="94"/>
      </c>
      <c r="CK36" s="48">
        <f t="shared" si="94"/>
      </c>
      <c r="CL36" s="48">
        <f t="shared" si="94"/>
      </c>
      <c r="CM36" s="48">
        <f t="shared" si="94"/>
      </c>
      <c r="CN36" s="48">
        <f t="shared" si="94"/>
      </c>
      <c r="CO36" s="48">
        <f t="shared" si="94"/>
      </c>
      <c r="CP36" s="48">
        <f aca="true" t="shared" si="95" ref="CP36:CY45">IF(CP$4=$K36,1,"")</f>
      </c>
      <c r="CQ36" s="48">
        <f t="shared" si="95"/>
      </c>
      <c r="CR36" s="48">
        <f t="shared" si="95"/>
      </c>
      <c r="CS36" s="48">
        <f t="shared" si="95"/>
      </c>
      <c r="CT36" s="48">
        <f t="shared" si="95"/>
      </c>
      <c r="CU36" s="48">
        <f t="shared" si="95"/>
      </c>
      <c r="CV36" s="48">
        <f t="shared" si="95"/>
      </c>
      <c r="CW36" s="48">
        <f t="shared" si="95"/>
      </c>
      <c r="CX36" s="48">
        <f t="shared" si="95"/>
      </c>
      <c r="CY36" s="48">
        <f t="shared" si="95"/>
      </c>
      <c r="CZ36" s="48">
        <f aca="true" t="shared" si="96" ref="CZ36:DI45">IF(CZ$4=$K36,1,"")</f>
      </c>
      <c r="DA36" s="48">
        <f t="shared" si="96"/>
      </c>
      <c r="DB36" s="48">
        <f t="shared" si="96"/>
      </c>
      <c r="DC36" s="48">
        <f t="shared" si="96"/>
      </c>
      <c r="DD36" s="48">
        <f t="shared" si="96"/>
      </c>
      <c r="DE36" s="48">
        <f t="shared" si="96"/>
      </c>
      <c r="DF36" s="48">
        <f t="shared" si="96"/>
      </c>
      <c r="DG36" s="48">
        <f t="shared" si="96"/>
      </c>
      <c r="DH36" s="48">
        <f t="shared" si="96"/>
      </c>
      <c r="DI36" s="48">
        <f t="shared" si="96"/>
      </c>
      <c r="DJ36" s="48">
        <f aca="true" t="shared" si="97" ref="DJ36:DS45">IF(DJ$4=$K36,1,"")</f>
      </c>
      <c r="DK36" s="48">
        <f t="shared" si="97"/>
      </c>
      <c r="DL36" s="48">
        <f t="shared" si="97"/>
      </c>
      <c r="DM36" s="48">
        <f t="shared" si="97"/>
      </c>
      <c r="DN36" s="48">
        <f t="shared" si="97"/>
      </c>
      <c r="DO36" s="48">
        <f t="shared" si="97"/>
      </c>
      <c r="DP36" s="48">
        <f t="shared" si="97"/>
      </c>
      <c r="DQ36" s="48">
        <f t="shared" si="97"/>
      </c>
      <c r="DR36" s="48">
        <f t="shared" si="97"/>
      </c>
      <c r="DS36" s="48">
        <f t="shared" si="97"/>
      </c>
      <c r="DT36" s="48">
        <f aca="true" t="shared" si="98" ref="DT36:EC45">IF(DT$4=$K36,1,"")</f>
      </c>
      <c r="DU36" s="48">
        <f t="shared" si="98"/>
      </c>
      <c r="DV36" s="48">
        <f t="shared" si="98"/>
      </c>
      <c r="DW36" s="48">
        <f t="shared" si="98"/>
      </c>
      <c r="DX36" s="48">
        <f t="shared" si="98"/>
      </c>
      <c r="DY36" s="48">
        <f t="shared" si="98"/>
      </c>
      <c r="DZ36" s="48">
        <f t="shared" si="98"/>
      </c>
      <c r="EA36" s="48">
        <f t="shared" si="98"/>
      </c>
      <c r="EB36" s="48">
        <f t="shared" si="98"/>
      </c>
      <c r="EC36" s="48">
        <f t="shared" si="98"/>
      </c>
      <c r="ED36" s="48">
        <f aca="true" t="shared" si="99" ref="ED36:EM45">IF(ED$4=$K36,1,"")</f>
      </c>
      <c r="EE36" s="48">
        <f t="shared" si="99"/>
      </c>
      <c r="EF36" s="48">
        <f t="shared" si="99"/>
      </c>
      <c r="EG36" s="48">
        <f t="shared" si="99"/>
      </c>
      <c r="EH36" s="48">
        <f t="shared" si="99"/>
      </c>
      <c r="EI36" s="48">
        <f t="shared" si="99"/>
      </c>
      <c r="EJ36" s="48">
        <f t="shared" si="99"/>
      </c>
      <c r="EK36" s="48">
        <f t="shared" si="99"/>
      </c>
      <c r="EL36" s="48">
        <f t="shared" si="99"/>
      </c>
      <c r="EM36" s="48">
        <f t="shared" si="99"/>
      </c>
      <c r="EN36" s="48">
        <f aca="true" t="shared" si="100" ref="EN36:EW45">IF(EN$4=$K36,1,"")</f>
      </c>
      <c r="EO36" s="48">
        <f t="shared" si="100"/>
      </c>
      <c r="EP36" s="48">
        <f t="shared" si="100"/>
      </c>
      <c r="EQ36" s="48">
        <f t="shared" si="100"/>
      </c>
      <c r="ER36" s="48">
        <f t="shared" si="100"/>
      </c>
      <c r="ES36" s="48">
        <f t="shared" si="100"/>
      </c>
      <c r="ET36" s="48">
        <f t="shared" si="100"/>
      </c>
      <c r="EU36" s="48">
        <f t="shared" si="100"/>
      </c>
      <c r="EV36" s="48">
        <f t="shared" si="100"/>
      </c>
      <c r="EW36" s="48">
        <f t="shared" si="100"/>
      </c>
      <c r="EX36" s="48">
        <f aca="true" t="shared" si="101" ref="EX36:FG45">IF(EX$4=$K36,1,"")</f>
      </c>
      <c r="EY36" s="48">
        <f t="shared" si="101"/>
      </c>
      <c r="EZ36" s="48">
        <f t="shared" si="101"/>
      </c>
      <c r="FA36" s="48">
        <f t="shared" si="101"/>
      </c>
      <c r="FB36" s="48">
        <f t="shared" si="101"/>
      </c>
      <c r="FC36" s="48">
        <f t="shared" si="101"/>
      </c>
      <c r="FD36" s="48">
        <f t="shared" si="101"/>
      </c>
      <c r="FE36" s="48">
        <f t="shared" si="101"/>
      </c>
      <c r="FF36" s="48">
        <f t="shared" si="101"/>
      </c>
      <c r="FG36" s="48">
        <f t="shared" si="101"/>
      </c>
      <c r="FH36" s="48">
        <f aca="true" t="shared" si="102" ref="FH36:FQ45">IF(FH$4=$K36,1,"")</f>
      </c>
      <c r="FI36" s="48">
        <f t="shared" si="102"/>
      </c>
      <c r="FJ36" s="48">
        <f t="shared" si="102"/>
      </c>
      <c r="FK36" s="48">
        <f t="shared" si="102"/>
      </c>
      <c r="FL36" s="48">
        <f t="shared" si="102"/>
      </c>
      <c r="FM36" s="48">
        <f t="shared" si="102"/>
      </c>
      <c r="FN36" s="48">
        <f t="shared" si="102"/>
      </c>
      <c r="FO36" s="48">
        <f t="shared" si="102"/>
      </c>
      <c r="FP36" s="48">
        <f t="shared" si="102"/>
      </c>
      <c r="FQ36" s="48">
        <f t="shared" si="102"/>
      </c>
      <c r="FR36" s="48">
        <f aca="true" t="shared" si="103" ref="FR36:GA45">IF(FR$4=$K36,1,"")</f>
      </c>
      <c r="FS36" s="48">
        <f t="shared" si="103"/>
      </c>
      <c r="FT36" s="48">
        <f t="shared" si="103"/>
      </c>
      <c r="FU36" s="48">
        <f t="shared" si="103"/>
      </c>
      <c r="FV36" s="48">
        <f t="shared" si="103"/>
      </c>
      <c r="FW36" s="48">
        <f t="shared" si="103"/>
      </c>
      <c r="FX36" s="48">
        <f t="shared" si="103"/>
      </c>
      <c r="FY36" s="48">
        <f t="shared" si="103"/>
      </c>
      <c r="FZ36" s="48">
        <f t="shared" si="103"/>
      </c>
      <c r="GA36" s="48">
        <f t="shared" si="103"/>
      </c>
      <c r="GB36" s="48">
        <f aca="true" t="shared" si="104" ref="GB36:GK45">IF(GB$4=$K36,1,"")</f>
      </c>
      <c r="GC36" s="48">
        <f t="shared" si="104"/>
      </c>
      <c r="GD36" s="48">
        <f t="shared" si="104"/>
      </c>
      <c r="GE36" s="48">
        <f t="shared" si="104"/>
      </c>
      <c r="GF36" s="48">
        <f t="shared" si="104"/>
      </c>
      <c r="GG36" s="48">
        <f t="shared" si="104"/>
      </c>
      <c r="GH36" s="48">
        <f t="shared" si="104"/>
      </c>
      <c r="GI36" s="48">
        <f t="shared" si="104"/>
      </c>
      <c r="GJ36" s="48">
        <f t="shared" si="104"/>
      </c>
      <c r="GK36" s="48">
        <f t="shared" si="104"/>
      </c>
      <c r="GL36" s="48">
        <f aca="true" t="shared" si="105" ref="GL36:GU45">IF(GL$4=$K36,1,"")</f>
      </c>
      <c r="GM36" s="48">
        <f t="shared" si="105"/>
      </c>
      <c r="GN36" s="48">
        <f t="shared" si="105"/>
      </c>
      <c r="GO36" s="48">
        <f t="shared" si="105"/>
      </c>
      <c r="GP36" s="48">
        <f t="shared" si="105"/>
      </c>
      <c r="GQ36" s="48">
        <f t="shared" si="105"/>
      </c>
      <c r="GR36" s="48">
        <f t="shared" si="105"/>
      </c>
      <c r="GS36" s="48">
        <f t="shared" si="105"/>
      </c>
      <c r="GT36" s="48">
        <f t="shared" si="105"/>
      </c>
      <c r="GU36" s="48">
        <f t="shared" si="105"/>
      </c>
      <c r="GV36" s="48">
        <f aca="true" t="shared" si="106" ref="GV36:HE45">IF(GV$4=$K36,1,"")</f>
      </c>
      <c r="GW36" s="48">
        <f t="shared" si="106"/>
      </c>
      <c r="GX36" s="48">
        <f t="shared" si="106"/>
      </c>
      <c r="GY36" s="48">
        <f t="shared" si="106"/>
      </c>
      <c r="GZ36" s="48">
        <f t="shared" si="106"/>
      </c>
      <c r="HA36" s="48">
        <f t="shared" si="106"/>
      </c>
      <c r="HB36" s="48">
        <f t="shared" si="106"/>
      </c>
      <c r="HC36" s="48">
        <f t="shared" si="106"/>
      </c>
      <c r="HD36" s="48">
        <f t="shared" si="106"/>
      </c>
      <c r="HE36" s="48">
        <f t="shared" si="106"/>
      </c>
      <c r="HF36" s="48">
        <f aca="true" t="shared" si="107" ref="HF36:HO45">IF(HF$4=$K36,1,"")</f>
      </c>
      <c r="HG36" s="48">
        <f t="shared" si="107"/>
      </c>
      <c r="HH36" s="48">
        <f t="shared" si="107"/>
      </c>
      <c r="HI36" s="48">
        <f t="shared" si="107"/>
      </c>
      <c r="HJ36" s="48">
        <f t="shared" si="107"/>
      </c>
      <c r="HK36" s="48">
        <f t="shared" si="107"/>
      </c>
      <c r="HL36" s="48">
        <f t="shared" si="107"/>
      </c>
      <c r="HM36" s="48">
        <f t="shared" si="107"/>
      </c>
      <c r="HN36" s="48">
        <f t="shared" si="107"/>
      </c>
      <c r="HO36" s="48">
        <f t="shared" si="107"/>
      </c>
      <c r="HP36" s="48">
        <f aca="true" t="shared" si="108" ref="HP36:HY45">IF(HP$4=$K36,1,"")</f>
      </c>
      <c r="HQ36" s="48">
        <f t="shared" si="108"/>
      </c>
      <c r="HR36" s="48">
        <f t="shared" si="108"/>
      </c>
      <c r="HS36" s="48">
        <f t="shared" si="108"/>
      </c>
      <c r="HT36" s="48">
        <f t="shared" si="108"/>
      </c>
      <c r="HU36" s="48">
        <f t="shared" si="108"/>
      </c>
      <c r="HV36" s="48">
        <f t="shared" si="108"/>
      </c>
      <c r="HW36" s="48">
        <f t="shared" si="108"/>
      </c>
      <c r="HX36" s="48">
        <f t="shared" si="108"/>
      </c>
      <c r="HY36" s="48">
        <f t="shared" si="108"/>
      </c>
      <c r="HZ36" s="48">
        <f aca="true" t="shared" si="109" ref="HZ36:IJ45">IF(HZ$4=$K36,1,"")</f>
      </c>
      <c r="IA36" s="48">
        <f t="shared" si="109"/>
      </c>
      <c r="IB36" s="48">
        <f t="shared" si="109"/>
      </c>
      <c r="IC36" s="48">
        <f t="shared" si="109"/>
      </c>
      <c r="ID36" s="48">
        <f t="shared" si="109"/>
      </c>
      <c r="IE36" s="48">
        <f t="shared" si="109"/>
      </c>
      <c r="IF36" s="48">
        <f t="shared" si="109"/>
      </c>
      <c r="IG36" s="48">
        <f t="shared" si="109"/>
      </c>
      <c r="IH36" s="48">
        <f t="shared" si="109"/>
      </c>
      <c r="II36" s="48">
        <f t="shared" si="109"/>
      </c>
      <c r="IJ36" s="48">
        <f t="shared" si="109"/>
      </c>
      <c r="IK36"/>
      <c r="IL36"/>
      <c r="IM36"/>
      <c r="IN36"/>
      <c r="IO36"/>
      <c r="IP36"/>
      <c r="IQ36"/>
    </row>
    <row r="37" spans="1:251" ht="24.75" customHeight="1">
      <c r="A37" s="64"/>
      <c r="B37" s="62"/>
      <c r="C37" s="62"/>
      <c r="D37" s="62"/>
      <c r="E37" s="23">
        <f t="shared" si="39"/>
        <v>32</v>
      </c>
      <c r="F37" s="23" t="s">
        <v>31</v>
      </c>
      <c r="G37" s="47">
        <v>41806</v>
      </c>
      <c r="H37" s="25">
        <v>0.6666666666666666</v>
      </c>
      <c r="I37" s="26" t="s">
        <v>542</v>
      </c>
      <c r="J37" s="147" t="s">
        <v>489</v>
      </c>
      <c r="K37" s="27">
        <v>41806</v>
      </c>
      <c r="L37" s="27"/>
      <c r="M37" s="21">
        <f t="shared" si="40"/>
        <v>-41806</v>
      </c>
      <c r="N37" s="22">
        <f t="shared" si="87"/>
      </c>
      <c r="O37" s="22">
        <f t="shared" si="87"/>
      </c>
      <c r="P37" s="22">
        <f t="shared" si="87"/>
      </c>
      <c r="Q37" s="22">
        <f t="shared" si="87"/>
      </c>
      <c r="R37" s="22">
        <f t="shared" si="87"/>
      </c>
      <c r="S37" s="22">
        <f t="shared" si="87"/>
      </c>
      <c r="T37" s="22">
        <f t="shared" si="87"/>
      </c>
      <c r="U37" s="22">
        <f t="shared" si="87"/>
      </c>
      <c r="V37" s="22">
        <f t="shared" si="87"/>
      </c>
      <c r="W37" s="22">
        <f t="shared" si="87"/>
      </c>
      <c r="X37" s="22">
        <f t="shared" si="88"/>
      </c>
      <c r="Y37" s="22">
        <f t="shared" si="88"/>
      </c>
      <c r="Z37" s="22">
        <f t="shared" si="88"/>
      </c>
      <c r="AA37" s="22">
        <f t="shared" si="88"/>
      </c>
      <c r="AB37" s="22">
        <f t="shared" si="88"/>
      </c>
      <c r="AC37" s="22">
        <f t="shared" si="88"/>
      </c>
      <c r="AD37" s="22">
        <f t="shared" si="88"/>
      </c>
      <c r="AE37" s="22">
        <f t="shared" si="88"/>
      </c>
      <c r="AF37" s="22">
        <f t="shared" si="88"/>
      </c>
      <c r="AG37" s="22">
        <f t="shared" si="88"/>
      </c>
      <c r="AH37" s="22">
        <f t="shared" si="89"/>
      </c>
      <c r="AI37" s="22">
        <f t="shared" si="89"/>
      </c>
      <c r="AJ37" s="22">
        <f t="shared" si="89"/>
      </c>
      <c r="AK37" s="22">
        <f t="shared" si="89"/>
      </c>
      <c r="AL37" s="22">
        <f t="shared" si="89"/>
      </c>
      <c r="AM37" s="22">
        <f t="shared" si="89"/>
      </c>
      <c r="AN37" s="22">
        <f t="shared" si="89"/>
      </c>
      <c r="AO37" s="22">
        <f t="shared" si="89"/>
      </c>
      <c r="AP37" s="22">
        <f t="shared" si="89"/>
      </c>
      <c r="AQ37" s="22">
        <f t="shared" si="89"/>
      </c>
      <c r="AR37" s="22">
        <f t="shared" si="90"/>
      </c>
      <c r="AS37" s="22">
        <f t="shared" si="90"/>
      </c>
      <c r="AT37" s="22">
        <f t="shared" si="90"/>
      </c>
      <c r="AU37" s="22">
        <f t="shared" si="90"/>
      </c>
      <c r="AV37" s="22">
        <f t="shared" si="90"/>
      </c>
      <c r="AW37" s="22">
        <f t="shared" si="90"/>
      </c>
      <c r="AX37" s="22">
        <f t="shared" si="90"/>
      </c>
      <c r="AY37" s="22">
        <f t="shared" si="90"/>
      </c>
      <c r="AZ37" s="22">
        <f t="shared" si="90"/>
      </c>
      <c r="BA37" s="22">
        <f t="shared" si="90"/>
      </c>
      <c r="BB37" s="22">
        <f t="shared" si="91"/>
      </c>
      <c r="BC37" s="22">
        <f t="shared" si="91"/>
      </c>
      <c r="BD37" s="22">
        <f t="shared" si="91"/>
      </c>
      <c r="BE37" s="22">
        <f t="shared" si="91"/>
      </c>
      <c r="BF37" s="22">
        <f t="shared" si="91"/>
      </c>
      <c r="BG37" s="22">
        <f t="shared" si="91"/>
      </c>
      <c r="BH37" s="22">
        <f t="shared" si="91"/>
      </c>
      <c r="BI37" s="22">
        <f t="shared" si="91"/>
      </c>
      <c r="BJ37" s="22">
        <f t="shared" si="91"/>
      </c>
      <c r="BK37" s="48">
        <f t="shared" si="91"/>
      </c>
      <c r="BL37" s="48">
        <f t="shared" si="92"/>
      </c>
      <c r="BM37" s="48">
        <f t="shared" si="92"/>
      </c>
      <c r="BN37" s="48">
        <f t="shared" si="92"/>
      </c>
      <c r="BO37" s="48">
        <f t="shared" si="92"/>
      </c>
      <c r="BP37" s="48">
        <f t="shared" si="92"/>
      </c>
      <c r="BQ37" s="48">
        <f t="shared" si="92"/>
      </c>
      <c r="BR37" s="48">
        <f t="shared" si="92"/>
      </c>
      <c r="BS37" s="48">
        <f t="shared" si="92"/>
      </c>
      <c r="BT37" s="48">
        <f t="shared" si="92"/>
      </c>
      <c r="BU37" s="48">
        <f t="shared" si="92"/>
      </c>
      <c r="BV37" s="48">
        <f t="shared" si="93"/>
      </c>
      <c r="BW37" s="48">
        <f t="shared" si="93"/>
      </c>
      <c r="BX37" s="48">
        <f t="shared" si="93"/>
      </c>
      <c r="BY37" s="48">
        <f t="shared" si="93"/>
      </c>
      <c r="BZ37" s="48">
        <f t="shared" si="93"/>
      </c>
      <c r="CA37" s="48">
        <f t="shared" si="93"/>
      </c>
      <c r="CB37" s="48">
        <f t="shared" si="93"/>
      </c>
      <c r="CC37" s="48">
        <f t="shared" si="93"/>
      </c>
      <c r="CD37" s="48">
        <f t="shared" si="93"/>
      </c>
      <c r="CE37" s="48">
        <f t="shared" si="93"/>
      </c>
      <c r="CF37" s="48">
        <f t="shared" si="94"/>
      </c>
      <c r="CG37" s="48">
        <f t="shared" si="94"/>
      </c>
      <c r="CH37" s="48">
        <f t="shared" si="94"/>
      </c>
      <c r="CI37" s="48">
        <f t="shared" si="94"/>
      </c>
      <c r="CJ37" s="48">
        <f t="shared" si="94"/>
      </c>
      <c r="CK37" s="48">
        <f t="shared" si="94"/>
      </c>
      <c r="CL37" s="48">
        <f t="shared" si="94"/>
      </c>
      <c r="CM37" s="48">
        <f t="shared" si="94"/>
      </c>
      <c r="CN37" s="48">
        <f t="shared" si="94"/>
      </c>
      <c r="CO37" s="48">
        <f t="shared" si="94"/>
      </c>
      <c r="CP37" s="48">
        <f t="shared" si="95"/>
      </c>
      <c r="CQ37" s="48">
        <f t="shared" si="95"/>
      </c>
      <c r="CR37" s="48">
        <f t="shared" si="95"/>
      </c>
      <c r="CS37" s="48">
        <f t="shared" si="95"/>
      </c>
      <c r="CT37" s="48">
        <f t="shared" si="95"/>
      </c>
      <c r="CU37" s="48">
        <f t="shared" si="95"/>
      </c>
      <c r="CV37" s="48">
        <f t="shared" si="95"/>
      </c>
      <c r="CW37" s="48">
        <f t="shared" si="95"/>
      </c>
      <c r="CX37" s="48">
        <f t="shared" si="95"/>
      </c>
      <c r="CY37" s="48">
        <f t="shared" si="95"/>
      </c>
      <c r="CZ37" s="48">
        <f t="shared" si="96"/>
      </c>
      <c r="DA37" s="48">
        <f t="shared" si="96"/>
      </c>
      <c r="DB37" s="48">
        <f t="shared" si="96"/>
      </c>
      <c r="DC37" s="48">
        <f t="shared" si="96"/>
      </c>
      <c r="DD37" s="48">
        <f t="shared" si="96"/>
      </c>
      <c r="DE37" s="48">
        <f t="shared" si="96"/>
      </c>
      <c r="DF37" s="48">
        <f t="shared" si="96"/>
      </c>
      <c r="DG37" s="48">
        <f t="shared" si="96"/>
      </c>
      <c r="DH37" s="48">
        <f t="shared" si="96"/>
      </c>
      <c r="DI37" s="48">
        <f t="shared" si="96"/>
      </c>
      <c r="DJ37" s="48">
        <f t="shared" si="97"/>
      </c>
      <c r="DK37" s="48">
        <f t="shared" si="97"/>
      </c>
      <c r="DL37" s="48">
        <f t="shared" si="97"/>
      </c>
      <c r="DM37" s="48">
        <f t="shared" si="97"/>
      </c>
      <c r="DN37" s="48">
        <f t="shared" si="97"/>
      </c>
      <c r="DO37" s="48">
        <f t="shared" si="97"/>
      </c>
      <c r="DP37" s="48">
        <f t="shared" si="97"/>
      </c>
      <c r="DQ37" s="48">
        <f t="shared" si="97"/>
      </c>
      <c r="DR37" s="48">
        <f t="shared" si="97"/>
      </c>
      <c r="DS37" s="48">
        <f t="shared" si="97"/>
      </c>
      <c r="DT37" s="48">
        <f t="shared" si="98"/>
      </c>
      <c r="DU37" s="48">
        <f t="shared" si="98"/>
      </c>
      <c r="DV37" s="48">
        <f t="shared" si="98"/>
      </c>
      <c r="DW37" s="48">
        <f t="shared" si="98"/>
      </c>
      <c r="DX37" s="48">
        <f t="shared" si="98"/>
      </c>
      <c r="DY37" s="48">
        <f t="shared" si="98"/>
      </c>
      <c r="DZ37" s="48">
        <f t="shared" si="98"/>
      </c>
      <c r="EA37" s="48">
        <f t="shared" si="98"/>
      </c>
      <c r="EB37" s="48">
        <f t="shared" si="98"/>
      </c>
      <c r="EC37" s="48">
        <f t="shared" si="98"/>
      </c>
      <c r="ED37" s="48">
        <f t="shared" si="99"/>
      </c>
      <c r="EE37" s="48">
        <f t="shared" si="99"/>
      </c>
      <c r="EF37" s="48">
        <f t="shared" si="99"/>
      </c>
      <c r="EG37" s="48">
        <f t="shared" si="99"/>
      </c>
      <c r="EH37" s="48">
        <f t="shared" si="99"/>
      </c>
      <c r="EI37" s="48">
        <f t="shared" si="99"/>
      </c>
      <c r="EJ37" s="48">
        <f t="shared" si="99"/>
      </c>
      <c r="EK37" s="48">
        <f t="shared" si="99"/>
      </c>
      <c r="EL37" s="48">
        <f t="shared" si="99"/>
      </c>
      <c r="EM37" s="48">
        <f t="shared" si="99"/>
      </c>
      <c r="EN37" s="48">
        <f t="shared" si="100"/>
      </c>
      <c r="EO37" s="48">
        <f t="shared" si="100"/>
      </c>
      <c r="EP37" s="48">
        <f t="shared" si="100"/>
      </c>
      <c r="EQ37" s="48">
        <f t="shared" si="100"/>
      </c>
      <c r="ER37" s="48">
        <f t="shared" si="100"/>
      </c>
      <c r="ES37" s="48">
        <f t="shared" si="100"/>
      </c>
      <c r="ET37" s="48">
        <f t="shared" si="100"/>
      </c>
      <c r="EU37" s="48">
        <f t="shared" si="100"/>
      </c>
      <c r="EV37" s="48">
        <f t="shared" si="100"/>
      </c>
      <c r="EW37" s="48">
        <f t="shared" si="100"/>
      </c>
      <c r="EX37" s="48">
        <f t="shared" si="101"/>
      </c>
      <c r="EY37" s="48">
        <f t="shared" si="101"/>
      </c>
      <c r="EZ37" s="48">
        <f t="shared" si="101"/>
      </c>
      <c r="FA37" s="48">
        <f t="shared" si="101"/>
      </c>
      <c r="FB37" s="48">
        <f t="shared" si="101"/>
      </c>
      <c r="FC37" s="48">
        <f t="shared" si="101"/>
      </c>
      <c r="FD37" s="48">
        <f t="shared" si="101"/>
      </c>
      <c r="FE37" s="48">
        <f t="shared" si="101"/>
      </c>
      <c r="FF37" s="48">
        <f t="shared" si="101"/>
      </c>
      <c r="FG37" s="48">
        <f t="shared" si="101"/>
      </c>
      <c r="FH37" s="48">
        <f t="shared" si="102"/>
      </c>
      <c r="FI37" s="48">
        <f t="shared" si="102"/>
      </c>
      <c r="FJ37" s="48">
        <f t="shared" si="102"/>
      </c>
      <c r="FK37" s="48">
        <f t="shared" si="102"/>
      </c>
      <c r="FL37" s="48">
        <f t="shared" si="102"/>
      </c>
      <c r="FM37" s="48">
        <f t="shared" si="102"/>
      </c>
      <c r="FN37" s="48">
        <f t="shared" si="102"/>
      </c>
      <c r="FO37" s="48">
        <f t="shared" si="102"/>
      </c>
      <c r="FP37" s="48">
        <f t="shared" si="102"/>
      </c>
      <c r="FQ37" s="48">
        <f t="shared" si="102"/>
      </c>
      <c r="FR37" s="48">
        <f t="shared" si="103"/>
      </c>
      <c r="FS37" s="48">
        <f t="shared" si="103"/>
      </c>
      <c r="FT37" s="48">
        <f t="shared" si="103"/>
      </c>
      <c r="FU37" s="48">
        <f t="shared" si="103"/>
      </c>
      <c r="FV37" s="48">
        <f t="shared" si="103"/>
      </c>
      <c r="FW37" s="48">
        <f t="shared" si="103"/>
      </c>
      <c r="FX37" s="48">
        <f t="shared" si="103"/>
      </c>
      <c r="FY37" s="48">
        <f t="shared" si="103"/>
      </c>
      <c r="FZ37" s="48">
        <f t="shared" si="103"/>
      </c>
      <c r="GA37" s="48">
        <f t="shared" si="103"/>
      </c>
      <c r="GB37" s="48">
        <f t="shared" si="104"/>
      </c>
      <c r="GC37" s="48">
        <f t="shared" si="104"/>
      </c>
      <c r="GD37" s="48">
        <f t="shared" si="104"/>
      </c>
      <c r="GE37" s="48">
        <f t="shared" si="104"/>
      </c>
      <c r="GF37" s="48">
        <f t="shared" si="104"/>
      </c>
      <c r="GG37" s="48">
        <f t="shared" si="104"/>
      </c>
      <c r="GH37" s="48">
        <f t="shared" si="104"/>
      </c>
      <c r="GI37" s="48">
        <f t="shared" si="104"/>
      </c>
      <c r="GJ37" s="48">
        <f t="shared" si="104"/>
      </c>
      <c r="GK37" s="48">
        <f t="shared" si="104"/>
      </c>
      <c r="GL37" s="48">
        <f t="shared" si="105"/>
      </c>
      <c r="GM37" s="48">
        <f t="shared" si="105"/>
      </c>
      <c r="GN37" s="48">
        <f t="shared" si="105"/>
      </c>
      <c r="GO37" s="48">
        <f t="shared" si="105"/>
      </c>
      <c r="GP37" s="48">
        <f t="shared" si="105"/>
      </c>
      <c r="GQ37" s="48">
        <f t="shared" si="105"/>
      </c>
      <c r="GR37" s="48">
        <f t="shared" si="105"/>
      </c>
      <c r="GS37" s="48">
        <f t="shared" si="105"/>
      </c>
      <c r="GT37" s="48">
        <f t="shared" si="105"/>
      </c>
      <c r="GU37" s="48">
        <f t="shared" si="105"/>
      </c>
      <c r="GV37" s="48">
        <f t="shared" si="106"/>
      </c>
      <c r="GW37" s="48">
        <f t="shared" si="106"/>
      </c>
      <c r="GX37" s="48">
        <f t="shared" si="106"/>
      </c>
      <c r="GY37" s="48">
        <f t="shared" si="106"/>
      </c>
      <c r="GZ37" s="48">
        <f t="shared" si="106"/>
      </c>
      <c r="HA37" s="48">
        <f t="shared" si="106"/>
      </c>
      <c r="HB37" s="48">
        <f t="shared" si="106"/>
      </c>
      <c r="HC37" s="48">
        <f t="shared" si="106"/>
      </c>
      <c r="HD37" s="48">
        <f t="shared" si="106"/>
      </c>
      <c r="HE37" s="48">
        <f t="shared" si="106"/>
      </c>
      <c r="HF37" s="48">
        <f t="shared" si="107"/>
      </c>
      <c r="HG37" s="48">
        <f t="shared" si="107"/>
      </c>
      <c r="HH37" s="48">
        <f t="shared" si="107"/>
      </c>
      <c r="HI37" s="48">
        <f t="shared" si="107"/>
      </c>
      <c r="HJ37" s="48">
        <f t="shared" si="107"/>
      </c>
      <c r="HK37" s="48">
        <f t="shared" si="107"/>
      </c>
      <c r="HL37" s="48">
        <f t="shared" si="107"/>
      </c>
      <c r="HM37" s="48">
        <f t="shared" si="107"/>
      </c>
      <c r="HN37" s="48">
        <f t="shared" si="107"/>
      </c>
      <c r="HO37" s="48">
        <f t="shared" si="107"/>
      </c>
      <c r="HP37" s="48">
        <f t="shared" si="108"/>
      </c>
      <c r="HQ37" s="48">
        <f t="shared" si="108"/>
      </c>
      <c r="HR37" s="48">
        <f t="shared" si="108"/>
      </c>
      <c r="HS37" s="48">
        <f t="shared" si="108"/>
      </c>
      <c r="HT37" s="48">
        <f t="shared" si="108"/>
      </c>
      <c r="HU37" s="48">
        <f t="shared" si="108"/>
      </c>
      <c r="HV37" s="48">
        <f t="shared" si="108"/>
      </c>
      <c r="HW37" s="48">
        <f t="shared" si="108"/>
      </c>
      <c r="HX37" s="48">
        <f t="shared" si="108"/>
      </c>
      <c r="HY37" s="48">
        <f t="shared" si="108"/>
      </c>
      <c r="HZ37" s="48">
        <f t="shared" si="109"/>
      </c>
      <c r="IA37" s="48">
        <f t="shared" si="109"/>
      </c>
      <c r="IB37" s="48">
        <f t="shared" si="109"/>
      </c>
      <c r="IC37" s="48">
        <f t="shared" si="109"/>
      </c>
      <c r="ID37" s="48">
        <f t="shared" si="109"/>
      </c>
      <c r="IE37" s="48">
        <f t="shared" si="109"/>
      </c>
      <c r="IF37" s="48">
        <f t="shared" si="109"/>
      </c>
      <c r="IG37" s="48">
        <f t="shared" si="109"/>
      </c>
      <c r="IH37" s="48">
        <f t="shared" si="109"/>
      </c>
      <c r="II37" s="48">
        <f t="shared" si="109"/>
      </c>
      <c r="IJ37" s="48">
        <f t="shared" si="109"/>
      </c>
      <c r="IK37"/>
      <c r="IL37"/>
      <c r="IM37"/>
      <c r="IN37"/>
      <c r="IO37"/>
      <c r="IP37"/>
      <c r="IQ37"/>
    </row>
    <row r="38" spans="1:251" ht="24.75" customHeight="1">
      <c r="A38" s="64"/>
      <c r="B38" s="62"/>
      <c r="C38" s="62"/>
      <c r="D38" s="62"/>
      <c r="E38" s="23">
        <f t="shared" si="39"/>
        <v>33</v>
      </c>
      <c r="F38" s="23" t="s">
        <v>31</v>
      </c>
      <c r="G38" s="47">
        <v>41811</v>
      </c>
      <c r="H38" s="25">
        <v>0.5416666666666666</v>
      </c>
      <c r="I38" s="26" t="s">
        <v>544</v>
      </c>
      <c r="J38" s="147" t="s">
        <v>504</v>
      </c>
      <c r="K38" s="27">
        <v>41811</v>
      </c>
      <c r="L38" s="27"/>
      <c r="M38" s="21">
        <f t="shared" si="40"/>
        <v>-41811</v>
      </c>
      <c r="N38" s="22">
        <f t="shared" si="87"/>
      </c>
      <c r="O38" s="22">
        <f t="shared" si="87"/>
      </c>
      <c r="P38" s="22">
        <f t="shared" si="87"/>
      </c>
      <c r="Q38" s="22">
        <f t="shared" si="87"/>
      </c>
      <c r="R38" s="22">
        <f t="shared" si="87"/>
      </c>
      <c r="S38" s="22">
        <f t="shared" si="87"/>
      </c>
      <c r="T38" s="22">
        <f t="shared" si="87"/>
      </c>
      <c r="U38" s="22">
        <f t="shared" si="87"/>
      </c>
      <c r="V38" s="22">
        <f t="shared" si="87"/>
      </c>
      <c r="W38" s="22">
        <f t="shared" si="87"/>
      </c>
      <c r="X38" s="22">
        <f t="shared" si="88"/>
      </c>
      <c r="Y38" s="22">
        <f t="shared" si="88"/>
      </c>
      <c r="Z38" s="22">
        <f t="shared" si="88"/>
      </c>
      <c r="AA38" s="22">
        <f t="shared" si="88"/>
      </c>
      <c r="AB38" s="22">
        <f t="shared" si="88"/>
      </c>
      <c r="AC38" s="22">
        <f t="shared" si="88"/>
      </c>
      <c r="AD38" s="22">
        <f t="shared" si="88"/>
      </c>
      <c r="AE38" s="22">
        <f t="shared" si="88"/>
      </c>
      <c r="AF38" s="22">
        <f t="shared" si="88"/>
      </c>
      <c r="AG38" s="22">
        <f t="shared" si="88"/>
      </c>
      <c r="AH38" s="22">
        <f t="shared" si="89"/>
      </c>
      <c r="AI38" s="22">
        <f t="shared" si="89"/>
      </c>
      <c r="AJ38" s="22">
        <f t="shared" si="89"/>
      </c>
      <c r="AK38" s="22">
        <f t="shared" si="89"/>
      </c>
      <c r="AL38" s="22">
        <f t="shared" si="89"/>
      </c>
      <c r="AM38" s="22">
        <f t="shared" si="89"/>
      </c>
      <c r="AN38" s="22">
        <f t="shared" si="89"/>
      </c>
      <c r="AO38" s="22">
        <f t="shared" si="89"/>
      </c>
      <c r="AP38" s="22">
        <f t="shared" si="89"/>
      </c>
      <c r="AQ38" s="22">
        <f t="shared" si="89"/>
      </c>
      <c r="AR38" s="22">
        <f t="shared" si="90"/>
      </c>
      <c r="AS38" s="22">
        <f t="shared" si="90"/>
      </c>
      <c r="AT38" s="22">
        <f t="shared" si="90"/>
      </c>
      <c r="AU38" s="22">
        <f t="shared" si="90"/>
      </c>
      <c r="AV38" s="22">
        <f t="shared" si="90"/>
      </c>
      <c r="AW38" s="22">
        <f t="shared" si="90"/>
      </c>
      <c r="AX38" s="22">
        <f t="shared" si="90"/>
      </c>
      <c r="AY38" s="22">
        <f t="shared" si="90"/>
      </c>
      <c r="AZ38" s="22">
        <f t="shared" si="90"/>
      </c>
      <c r="BA38" s="22">
        <f t="shared" si="90"/>
      </c>
      <c r="BB38" s="22">
        <f t="shared" si="91"/>
      </c>
      <c r="BC38" s="22">
        <f t="shared" si="91"/>
      </c>
      <c r="BD38" s="22">
        <f t="shared" si="91"/>
      </c>
      <c r="BE38" s="22">
        <f t="shared" si="91"/>
      </c>
      <c r="BF38" s="22">
        <f t="shared" si="91"/>
      </c>
      <c r="BG38" s="22">
        <f t="shared" si="91"/>
      </c>
      <c r="BH38" s="22">
        <f t="shared" si="91"/>
      </c>
      <c r="BI38" s="22">
        <f t="shared" si="91"/>
      </c>
      <c r="BJ38" s="22">
        <f t="shared" si="91"/>
      </c>
      <c r="BK38" s="48">
        <f t="shared" si="91"/>
      </c>
      <c r="BL38" s="48">
        <f t="shared" si="92"/>
      </c>
      <c r="BM38" s="48">
        <f t="shared" si="92"/>
      </c>
      <c r="BN38" s="48">
        <f t="shared" si="92"/>
      </c>
      <c r="BO38" s="48">
        <f t="shared" si="92"/>
      </c>
      <c r="BP38" s="48">
        <f t="shared" si="92"/>
      </c>
      <c r="BQ38" s="48">
        <f t="shared" si="92"/>
      </c>
      <c r="BR38" s="48">
        <f t="shared" si="92"/>
      </c>
      <c r="BS38" s="48">
        <f t="shared" si="92"/>
      </c>
      <c r="BT38" s="48">
        <f t="shared" si="92"/>
      </c>
      <c r="BU38" s="48">
        <f t="shared" si="92"/>
      </c>
      <c r="BV38" s="48">
        <f t="shared" si="93"/>
      </c>
      <c r="BW38" s="48">
        <f t="shared" si="93"/>
      </c>
      <c r="BX38" s="48">
        <f t="shared" si="93"/>
      </c>
      <c r="BY38" s="48">
        <f t="shared" si="93"/>
      </c>
      <c r="BZ38" s="48">
        <f t="shared" si="93"/>
      </c>
      <c r="CA38" s="48">
        <f t="shared" si="93"/>
      </c>
      <c r="CB38" s="48">
        <f t="shared" si="93"/>
      </c>
      <c r="CC38" s="48">
        <f t="shared" si="93"/>
      </c>
      <c r="CD38" s="48">
        <f t="shared" si="93"/>
      </c>
      <c r="CE38" s="48">
        <f t="shared" si="93"/>
      </c>
      <c r="CF38" s="48">
        <f t="shared" si="94"/>
      </c>
      <c r="CG38" s="48">
        <f t="shared" si="94"/>
      </c>
      <c r="CH38" s="48">
        <f t="shared" si="94"/>
      </c>
      <c r="CI38" s="48">
        <f t="shared" si="94"/>
      </c>
      <c r="CJ38" s="48">
        <f t="shared" si="94"/>
      </c>
      <c r="CK38" s="48">
        <f t="shared" si="94"/>
      </c>
      <c r="CL38" s="48">
        <f t="shared" si="94"/>
      </c>
      <c r="CM38" s="48">
        <f t="shared" si="94"/>
      </c>
      <c r="CN38" s="48">
        <f t="shared" si="94"/>
      </c>
      <c r="CO38" s="48">
        <f t="shared" si="94"/>
      </c>
      <c r="CP38" s="48">
        <f t="shared" si="95"/>
      </c>
      <c r="CQ38" s="48">
        <f t="shared" si="95"/>
      </c>
      <c r="CR38" s="48">
        <f t="shared" si="95"/>
      </c>
      <c r="CS38" s="48">
        <f t="shared" si="95"/>
      </c>
      <c r="CT38" s="48">
        <f t="shared" si="95"/>
      </c>
      <c r="CU38" s="48">
        <f t="shared" si="95"/>
      </c>
      <c r="CV38" s="48">
        <f t="shared" si="95"/>
      </c>
      <c r="CW38" s="48">
        <f t="shared" si="95"/>
      </c>
      <c r="CX38" s="48">
        <f t="shared" si="95"/>
      </c>
      <c r="CY38" s="48">
        <f t="shared" si="95"/>
      </c>
      <c r="CZ38" s="48">
        <f t="shared" si="96"/>
      </c>
      <c r="DA38" s="48">
        <f t="shared" si="96"/>
      </c>
      <c r="DB38" s="48">
        <f t="shared" si="96"/>
      </c>
      <c r="DC38" s="48">
        <f t="shared" si="96"/>
      </c>
      <c r="DD38" s="48">
        <f t="shared" si="96"/>
      </c>
      <c r="DE38" s="48">
        <f t="shared" si="96"/>
      </c>
      <c r="DF38" s="48">
        <f t="shared" si="96"/>
      </c>
      <c r="DG38" s="48">
        <f t="shared" si="96"/>
      </c>
      <c r="DH38" s="48">
        <f t="shared" si="96"/>
      </c>
      <c r="DI38" s="48">
        <f t="shared" si="96"/>
      </c>
      <c r="DJ38" s="48">
        <f t="shared" si="97"/>
      </c>
      <c r="DK38" s="48">
        <f t="shared" si="97"/>
      </c>
      <c r="DL38" s="48">
        <f t="shared" si="97"/>
      </c>
      <c r="DM38" s="48">
        <f t="shared" si="97"/>
      </c>
      <c r="DN38" s="48">
        <f t="shared" si="97"/>
      </c>
      <c r="DO38" s="48">
        <f t="shared" si="97"/>
      </c>
      <c r="DP38" s="48">
        <f t="shared" si="97"/>
      </c>
      <c r="DQ38" s="48">
        <f t="shared" si="97"/>
      </c>
      <c r="DR38" s="48">
        <f t="shared" si="97"/>
      </c>
      <c r="DS38" s="48">
        <f t="shared" si="97"/>
      </c>
      <c r="DT38" s="48">
        <f t="shared" si="98"/>
      </c>
      <c r="DU38" s="48">
        <f t="shared" si="98"/>
      </c>
      <c r="DV38" s="48">
        <f t="shared" si="98"/>
      </c>
      <c r="DW38" s="48">
        <f t="shared" si="98"/>
      </c>
      <c r="DX38" s="48">
        <f t="shared" si="98"/>
      </c>
      <c r="DY38" s="48">
        <f t="shared" si="98"/>
      </c>
      <c r="DZ38" s="48">
        <f t="shared" si="98"/>
      </c>
      <c r="EA38" s="48">
        <f t="shared" si="98"/>
      </c>
      <c r="EB38" s="48">
        <f t="shared" si="98"/>
      </c>
      <c r="EC38" s="48">
        <f t="shared" si="98"/>
      </c>
      <c r="ED38" s="48">
        <f t="shared" si="99"/>
      </c>
      <c r="EE38" s="48">
        <f t="shared" si="99"/>
      </c>
      <c r="EF38" s="48">
        <f t="shared" si="99"/>
      </c>
      <c r="EG38" s="48">
        <f t="shared" si="99"/>
      </c>
      <c r="EH38" s="48">
        <f t="shared" si="99"/>
      </c>
      <c r="EI38" s="48">
        <f t="shared" si="99"/>
      </c>
      <c r="EJ38" s="48">
        <f t="shared" si="99"/>
      </c>
      <c r="EK38" s="48">
        <f t="shared" si="99"/>
      </c>
      <c r="EL38" s="48">
        <f t="shared" si="99"/>
      </c>
      <c r="EM38" s="48">
        <f t="shared" si="99"/>
      </c>
      <c r="EN38" s="48">
        <f t="shared" si="100"/>
      </c>
      <c r="EO38" s="48">
        <f t="shared" si="100"/>
      </c>
      <c r="EP38" s="48">
        <f t="shared" si="100"/>
      </c>
      <c r="EQ38" s="48">
        <f t="shared" si="100"/>
      </c>
      <c r="ER38" s="48">
        <f t="shared" si="100"/>
      </c>
      <c r="ES38" s="48">
        <f t="shared" si="100"/>
      </c>
      <c r="ET38" s="48">
        <f t="shared" si="100"/>
      </c>
      <c r="EU38" s="48">
        <f t="shared" si="100"/>
      </c>
      <c r="EV38" s="48">
        <f t="shared" si="100"/>
      </c>
      <c r="EW38" s="48">
        <f t="shared" si="100"/>
      </c>
      <c r="EX38" s="48">
        <f t="shared" si="101"/>
      </c>
      <c r="EY38" s="48">
        <f t="shared" si="101"/>
      </c>
      <c r="EZ38" s="48">
        <f t="shared" si="101"/>
      </c>
      <c r="FA38" s="48">
        <f t="shared" si="101"/>
      </c>
      <c r="FB38" s="48">
        <f t="shared" si="101"/>
      </c>
      <c r="FC38" s="48">
        <f t="shared" si="101"/>
      </c>
      <c r="FD38" s="48">
        <f t="shared" si="101"/>
      </c>
      <c r="FE38" s="48">
        <f t="shared" si="101"/>
      </c>
      <c r="FF38" s="48">
        <f t="shared" si="101"/>
      </c>
      <c r="FG38" s="48">
        <f t="shared" si="101"/>
      </c>
      <c r="FH38" s="48">
        <f t="shared" si="102"/>
      </c>
      <c r="FI38" s="48">
        <f t="shared" si="102"/>
      </c>
      <c r="FJ38" s="48">
        <f t="shared" si="102"/>
      </c>
      <c r="FK38" s="48">
        <f t="shared" si="102"/>
      </c>
      <c r="FL38" s="48">
        <f t="shared" si="102"/>
      </c>
      <c r="FM38" s="48">
        <f t="shared" si="102"/>
      </c>
      <c r="FN38" s="48">
        <f t="shared" si="102"/>
      </c>
      <c r="FO38" s="48">
        <f t="shared" si="102"/>
      </c>
      <c r="FP38" s="48">
        <f t="shared" si="102"/>
      </c>
      <c r="FQ38" s="48">
        <f t="shared" si="102"/>
      </c>
      <c r="FR38" s="48">
        <f t="shared" si="103"/>
      </c>
      <c r="FS38" s="48">
        <f t="shared" si="103"/>
      </c>
      <c r="FT38" s="48">
        <f t="shared" si="103"/>
      </c>
      <c r="FU38" s="48">
        <f t="shared" si="103"/>
      </c>
      <c r="FV38" s="48">
        <f t="shared" si="103"/>
      </c>
      <c r="FW38" s="48">
        <f t="shared" si="103"/>
      </c>
      <c r="FX38" s="48">
        <f t="shared" si="103"/>
      </c>
      <c r="FY38" s="48">
        <f t="shared" si="103"/>
      </c>
      <c r="FZ38" s="48">
        <f t="shared" si="103"/>
      </c>
      <c r="GA38" s="48">
        <f t="shared" si="103"/>
      </c>
      <c r="GB38" s="48">
        <f t="shared" si="104"/>
      </c>
      <c r="GC38" s="48">
        <f t="shared" si="104"/>
      </c>
      <c r="GD38" s="48">
        <f t="shared" si="104"/>
      </c>
      <c r="GE38" s="48">
        <f t="shared" si="104"/>
      </c>
      <c r="GF38" s="48">
        <f t="shared" si="104"/>
      </c>
      <c r="GG38" s="48">
        <f t="shared" si="104"/>
      </c>
      <c r="GH38" s="48">
        <f t="shared" si="104"/>
      </c>
      <c r="GI38" s="48">
        <f t="shared" si="104"/>
      </c>
      <c r="GJ38" s="48">
        <f t="shared" si="104"/>
      </c>
      <c r="GK38" s="48">
        <f t="shared" si="104"/>
      </c>
      <c r="GL38" s="48">
        <f t="shared" si="105"/>
      </c>
      <c r="GM38" s="48">
        <f t="shared" si="105"/>
      </c>
      <c r="GN38" s="48">
        <f t="shared" si="105"/>
      </c>
      <c r="GO38" s="48">
        <f t="shared" si="105"/>
      </c>
      <c r="GP38" s="48">
        <f t="shared" si="105"/>
      </c>
      <c r="GQ38" s="48">
        <f t="shared" si="105"/>
      </c>
      <c r="GR38" s="48">
        <f t="shared" si="105"/>
      </c>
      <c r="GS38" s="48">
        <f t="shared" si="105"/>
      </c>
      <c r="GT38" s="48">
        <f t="shared" si="105"/>
      </c>
      <c r="GU38" s="48">
        <f t="shared" si="105"/>
      </c>
      <c r="GV38" s="48">
        <f t="shared" si="106"/>
      </c>
      <c r="GW38" s="48">
        <f t="shared" si="106"/>
      </c>
      <c r="GX38" s="48">
        <f t="shared" si="106"/>
      </c>
      <c r="GY38" s="48">
        <f t="shared" si="106"/>
      </c>
      <c r="GZ38" s="48">
        <f t="shared" si="106"/>
      </c>
      <c r="HA38" s="48">
        <f t="shared" si="106"/>
      </c>
      <c r="HB38" s="48">
        <f t="shared" si="106"/>
      </c>
      <c r="HC38" s="48">
        <f t="shared" si="106"/>
      </c>
      <c r="HD38" s="48">
        <f t="shared" si="106"/>
      </c>
      <c r="HE38" s="48">
        <f t="shared" si="106"/>
      </c>
      <c r="HF38" s="48">
        <f t="shared" si="107"/>
      </c>
      <c r="HG38" s="48">
        <f t="shared" si="107"/>
      </c>
      <c r="HH38" s="48">
        <f t="shared" si="107"/>
      </c>
      <c r="HI38" s="48">
        <f t="shared" si="107"/>
      </c>
      <c r="HJ38" s="48">
        <f t="shared" si="107"/>
      </c>
      <c r="HK38" s="48">
        <f t="shared" si="107"/>
      </c>
      <c r="HL38" s="48">
        <f t="shared" si="107"/>
      </c>
      <c r="HM38" s="48">
        <f t="shared" si="107"/>
      </c>
      <c r="HN38" s="48">
        <f t="shared" si="107"/>
      </c>
      <c r="HO38" s="48">
        <f t="shared" si="107"/>
      </c>
      <c r="HP38" s="48">
        <f t="shared" si="108"/>
      </c>
      <c r="HQ38" s="48">
        <f t="shared" si="108"/>
      </c>
      <c r="HR38" s="48">
        <f t="shared" si="108"/>
      </c>
      <c r="HS38" s="48">
        <f t="shared" si="108"/>
      </c>
      <c r="HT38" s="48">
        <f t="shared" si="108"/>
      </c>
      <c r="HU38" s="48">
        <f t="shared" si="108"/>
      </c>
      <c r="HV38" s="48">
        <f t="shared" si="108"/>
      </c>
      <c r="HW38" s="48">
        <f t="shared" si="108"/>
      </c>
      <c r="HX38" s="48">
        <f t="shared" si="108"/>
      </c>
      <c r="HY38" s="48">
        <f t="shared" si="108"/>
      </c>
      <c r="HZ38" s="48">
        <f t="shared" si="109"/>
      </c>
      <c r="IA38" s="48">
        <f t="shared" si="109"/>
      </c>
      <c r="IB38" s="48">
        <f t="shared" si="109"/>
      </c>
      <c r="IC38" s="48">
        <f t="shared" si="109"/>
      </c>
      <c r="ID38" s="48">
        <f t="shared" si="109"/>
      </c>
      <c r="IE38" s="48">
        <f t="shared" si="109"/>
      </c>
      <c r="IF38" s="48">
        <f t="shared" si="109"/>
      </c>
      <c r="IG38" s="48">
        <f t="shared" si="109"/>
      </c>
      <c r="IH38" s="48">
        <f t="shared" si="109"/>
      </c>
      <c r="II38" s="48">
        <f t="shared" si="109"/>
      </c>
      <c r="IJ38" s="48">
        <f t="shared" si="109"/>
      </c>
      <c r="IK38"/>
      <c r="IL38"/>
      <c r="IM38"/>
      <c r="IN38"/>
      <c r="IO38"/>
      <c r="IP38"/>
      <c r="IQ38"/>
    </row>
    <row r="39" spans="1:251" ht="24.75" customHeight="1">
      <c r="A39" s="64"/>
      <c r="B39" s="62"/>
      <c r="C39" s="62"/>
      <c r="D39" s="62"/>
      <c r="E39" s="23">
        <f aca="true" t="shared" si="110" ref="E39:E69">E38+1</f>
        <v>34</v>
      </c>
      <c r="F39" s="23" t="s">
        <v>31</v>
      </c>
      <c r="G39" s="47">
        <v>41811</v>
      </c>
      <c r="H39" s="25">
        <v>0.7916666666666666</v>
      </c>
      <c r="I39" s="26" t="s">
        <v>546</v>
      </c>
      <c r="J39" s="147" t="s">
        <v>483</v>
      </c>
      <c r="K39" s="27">
        <v>41811</v>
      </c>
      <c r="L39" s="27"/>
      <c r="M39" s="21">
        <f t="shared" si="40"/>
        <v>-41811</v>
      </c>
      <c r="N39" s="22">
        <f t="shared" si="87"/>
      </c>
      <c r="O39" s="22">
        <f t="shared" si="87"/>
      </c>
      <c r="P39" s="22">
        <f t="shared" si="87"/>
      </c>
      <c r="Q39" s="22">
        <f t="shared" si="87"/>
      </c>
      <c r="R39" s="22">
        <f t="shared" si="87"/>
      </c>
      <c r="S39" s="22">
        <f t="shared" si="87"/>
      </c>
      <c r="T39" s="22">
        <f t="shared" si="87"/>
      </c>
      <c r="U39" s="22">
        <f t="shared" si="87"/>
      </c>
      <c r="V39" s="22">
        <f t="shared" si="87"/>
      </c>
      <c r="W39" s="22">
        <f t="shared" si="87"/>
      </c>
      <c r="X39" s="22">
        <f t="shared" si="88"/>
      </c>
      <c r="Y39" s="22">
        <f t="shared" si="88"/>
      </c>
      <c r="Z39" s="22">
        <f t="shared" si="88"/>
      </c>
      <c r="AA39" s="22">
        <f t="shared" si="88"/>
      </c>
      <c r="AB39" s="22">
        <f t="shared" si="88"/>
      </c>
      <c r="AC39" s="22">
        <f t="shared" si="88"/>
      </c>
      <c r="AD39" s="22">
        <f t="shared" si="88"/>
      </c>
      <c r="AE39" s="22">
        <f t="shared" si="88"/>
      </c>
      <c r="AF39" s="22">
        <f t="shared" si="88"/>
      </c>
      <c r="AG39" s="22">
        <f t="shared" si="88"/>
      </c>
      <c r="AH39" s="22">
        <f t="shared" si="89"/>
      </c>
      <c r="AI39" s="22">
        <f t="shared" si="89"/>
      </c>
      <c r="AJ39" s="22">
        <f t="shared" si="89"/>
      </c>
      <c r="AK39" s="22">
        <f t="shared" si="89"/>
      </c>
      <c r="AL39" s="22">
        <f t="shared" si="89"/>
      </c>
      <c r="AM39" s="22">
        <f t="shared" si="89"/>
      </c>
      <c r="AN39" s="22">
        <f t="shared" si="89"/>
      </c>
      <c r="AO39" s="22">
        <f t="shared" si="89"/>
      </c>
      <c r="AP39" s="22">
        <f t="shared" si="89"/>
      </c>
      <c r="AQ39" s="22">
        <f t="shared" si="89"/>
      </c>
      <c r="AR39" s="22">
        <f t="shared" si="90"/>
      </c>
      <c r="AS39" s="22">
        <f t="shared" si="90"/>
      </c>
      <c r="AT39" s="22">
        <f t="shared" si="90"/>
      </c>
      <c r="AU39" s="22">
        <f t="shared" si="90"/>
      </c>
      <c r="AV39" s="22">
        <f t="shared" si="90"/>
      </c>
      <c r="AW39" s="22">
        <f t="shared" si="90"/>
      </c>
      <c r="AX39" s="22">
        <f t="shared" si="90"/>
      </c>
      <c r="AY39" s="22">
        <f t="shared" si="90"/>
      </c>
      <c r="AZ39" s="22">
        <f t="shared" si="90"/>
      </c>
      <c r="BA39" s="22">
        <f t="shared" si="90"/>
      </c>
      <c r="BB39" s="22">
        <f t="shared" si="91"/>
      </c>
      <c r="BC39" s="22">
        <f t="shared" si="91"/>
      </c>
      <c r="BD39" s="22">
        <f t="shared" si="91"/>
      </c>
      <c r="BE39" s="22">
        <f t="shared" si="91"/>
      </c>
      <c r="BF39" s="22">
        <f t="shared" si="91"/>
      </c>
      <c r="BG39" s="22">
        <f t="shared" si="91"/>
      </c>
      <c r="BH39" s="22">
        <f t="shared" si="91"/>
      </c>
      <c r="BI39" s="22">
        <f t="shared" si="91"/>
      </c>
      <c r="BJ39" s="22">
        <f t="shared" si="91"/>
      </c>
      <c r="BK39" s="48">
        <f t="shared" si="91"/>
      </c>
      <c r="BL39" s="48">
        <f t="shared" si="92"/>
      </c>
      <c r="BM39" s="48">
        <f t="shared" si="92"/>
      </c>
      <c r="BN39" s="48">
        <f t="shared" si="92"/>
      </c>
      <c r="BO39" s="48">
        <f t="shared" si="92"/>
      </c>
      <c r="BP39" s="48">
        <f t="shared" si="92"/>
      </c>
      <c r="BQ39" s="48">
        <f t="shared" si="92"/>
      </c>
      <c r="BR39" s="48">
        <f t="shared" si="92"/>
      </c>
      <c r="BS39" s="48">
        <f t="shared" si="92"/>
      </c>
      <c r="BT39" s="48">
        <f t="shared" si="92"/>
      </c>
      <c r="BU39" s="48">
        <f t="shared" si="92"/>
      </c>
      <c r="BV39" s="48">
        <f t="shared" si="93"/>
      </c>
      <c r="BW39" s="48">
        <f t="shared" si="93"/>
      </c>
      <c r="BX39" s="48">
        <f t="shared" si="93"/>
      </c>
      <c r="BY39" s="48">
        <f t="shared" si="93"/>
      </c>
      <c r="BZ39" s="48">
        <f t="shared" si="93"/>
      </c>
      <c r="CA39" s="48">
        <f t="shared" si="93"/>
      </c>
      <c r="CB39" s="48">
        <f t="shared" si="93"/>
      </c>
      <c r="CC39" s="48">
        <f t="shared" si="93"/>
      </c>
      <c r="CD39" s="48">
        <f t="shared" si="93"/>
      </c>
      <c r="CE39" s="48">
        <f t="shared" si="93"/>
      </c>
      <c r="CF39" s="48">
        <f t="shared" si="94"/>
      </c>
      <c r="CG39" s="48">
        <f t="shared" si="94"/>
      </c>
      <c r="CH39" s="48">
        <f t="shared" si="94"/>
      </c>
      <c r="CI39" s="48">
        <f t="shared" si="94"/>
      </c>
      <c r="CJ39" s="48">
        <f t="shared" si="94"/>
      </c>
      <c r="CK39" s="48">
        <f t="shared" si="94"/>
      </c>
      <c r="CL39" s="48">
        <f t="shared" si="94"/>
      </c>
      <c r="CM39" s="48">
        <f t="shared" si="94"/>
      </c>
      <c r="CN39" s="48">
        <f t="shared" si="94"/>
      </c>
      <c r="CO39" s="48">
        <f t="shared" si="94"/>
      </c>
      <c r="CP39" s="48">
        <f t="shared" si="95"/>
      </c>
      <c r="CQ39" s="48">
        <f t="shared" si="95"/>
      </c>
      <c r="CR39" s="48">
        <f t="shared" si="95"/>
      </c>
      <c r="CS39" s="48">
        <f t="shared" si="95"/>
      </c>
      <c r="CT39" s="48">
        <f t="shared" si="95"/>
      </c>
      <c r="CU39" s="48">
        <f t="shared" si="95"/>
      </c>
      <c r="CV39" s="48">
        <f t="shared" si="95"/>
      </c>
      <c r="CW39" s="48">
        <f t="shared" si="95"/>
      </c>
      <c r="CX39" s="48">
        <f t="shared" si="95"/>
      </c>
      <c r="CY39" s="48">
        <f t="shared" si="95"/>
      </c>
      <c r="CZ39" s="48">
        <f t="shared" si="96"/>
      </c>
      <c r="DA39" s="48">
        <f t="shared" si="96"/>
      </c>
      <c r="DB39" s="48">
        <f t="shared" si="96"/>
      </c>
      <c r="DC39" s="48">
        <f t="shared" si="96"/>
      </c>
      <c r="DD39" s="48">
        <f t="shared" si="96"/>
      </c>
      <c r="DE39" s="48">
        <f t="shared" si="96"/>
      </c>
      <c r="DF39" s="48">
        <f t="shared" si="96"/>
      </c>
      <c r="DG39" s="48">
        <f t="shared" si="96"/>
      </c>
      <c r="DH39" s="48">
        <f t="shared" si="96"/>
      </c>
      <c r="DI39" s="48">
        <f t="shared" si="96"/>
      </c>
      <c r="DJ39" s="48">
        <f t="shared" si="97"/>
      </c>
      <c r="DK39" s="48">
        <f t="shared" si="97"/>
      </c>
      <c r="DL39" s="48">
        <f t="shared" si="97"/>
      </c>
      <c r="DM39" s="48">
        <f t="shared" si="97"/>
      </c>
      <c r="DN39" s="48">
        <f t="shared" si="97"/>
      </c>
      <c r="DO39" s="48">
        <f t="shared" si="97"/>
      </c>
      <c r="DP39" s="48">
        <f t="shared" si="97"/>
      </c>
      <c r="DQ39" s="48">
        <f t="shared" si="97"/>
      </c>
      <c r="DR39" s="48">
        <f t="shared" si="97"/>
      </c>
      <c r="DS39" s="48">
        <f t="shared" si="97"/>
      </c>
      <c r="DT39" s="48">
        <f t="shared" si="98"/>
      </c>
      <c r="DU39" s="48">
        <f t="shared" si="98"/>
      </c>
      <c r="DV39" s="48">
        <f t="shared" si="98"/>
      </c>
      <c r="DW39" s="48">
        <f t="shared" si="98"/>
      </c>
      <c r="DX39" s="48">
        <f t="shared" si="98"/>
      </c>
      <c r="DY39" s="48">
        <f t="shared" si="98"/>
      </c>
      <c r="DZ39" s="48">
        <f t="shared" si="98"/>
      </c>
      <c r="EA39" s="48">
        <f t="shared" si="98"/>
      </c>
      <c r="EB39" s="48">
        <f t="shared" si="98"/>
      </c>
      <c r="EC39" s="48">
        <f t="shared" si="98"/>
      </c>
      <c r="ED39" s="48">
        <f t="shared" si="99"/>
      </c>
      <c r="EE39" s="48">
        <f t="shared" si="99"/>
      </c>
      <c r="EF39" s="48">
        <f t="shared" si="99"/>
      </c>
      <c r="EG39" s="48">
        <f t="shared" si="99"/>
      </c>
      <c r="EH39" s="48">
        <f t="shared" si="99"/>
      </c>
      <c r="EI39" s="48">
        <f t="shared" si="99"/>
      </c>
      <c r="EJ39" s="48">
        <f t="shared" si="99"/>
      </c>
      <c r="EK39" s="48">
        <f t="shared" si="99"/>
      </c>
      <c r="EL39" s="48">
        <f t="shared" si="99"/>
      </c>
      <c r="EM39" s="48">
        <f t="shared" si="99"/>
      </c>
      <c r="EN39" s="48">
        <f t="shared" si="100"/>
      </c>
      <c r="EO39" s="48">
        <f t="shared" si="100"/>
      </c>
      <c r="EP39" s="48">
        <f t="shared" si="100"/>
      </c>
      <c r="EQ39" s="48">
        <f t="shared" si="100"/>
      </c>
      <c r="ER39" s="48">
        <f t="shared" si="100"/>
      </c>
      <c r="ES39" s="48">
        <f t="shared" si="100"/>
      </c>
      <c r="ET39" s="48">
        <f t="shared" si="100"/>
      </c>
      <c r="EU39" s="48">
        <f t="shared" si="100"/>
      </c>
      <c r="EV39" s="48">
        <f t="shared" si="100"/>
      </c>
      <c r="EW39" s="48">
        <f t="shared" si="100"/>
      </c>
      <c r="EX39" s="48">
        <f t="shared" si="101"/>
      </c>
      <c r="EY39" s="48">
        <f t="shared" si="101"/>
      </c>
      <c r="EZ39" s="48">
        <f t="shared" si="101"/>
      </c>
      <c r="FA39" s="48">
        <f t="shared" si="101"/>
      </c>
      <c r="FB39" s="48">
        <f t="shared" si="101"/>
      </c>
      <c r="FC39" s="48">
        <f t="shared" si="101"/>
      </c>
      <c r="FD39" s="48">
        <f t="shared" si="101"/>
      </c>
      <c r="FE39" s="48">
        <f t="shared" si="101"/>
      </c>
      <c r="FF39" s="48">
        <f t="shared" si="101"/>
      </c>
      <c r="FG39" s="48">
        <f t="shared" si="101"/>
      </c>
      <c r="FH39" s="48">
        <f t="shared" si="102"/>
      </c>
      <c r="FI39" s="48">
        <f t="shared" si="102"/>
      </c>
      <c r="FJ39" s="48">
        <f t="shared" si="102"/>
      </c>
      <c r="FK39" s="48">
        <f t="shared" si="102"/>
      </c>
      <c r="FL39" s="48">
        <f t="shared" si="102"/>
      </c>
      <c r="FM39" s="48">
        <f t="shared" si="102"/>
      </c>
      <c r="FN39" s="48">
        <f t="shared" si="102"/>
      </c>
      <c r="FO39" s="48">
        <f t="shared" si="102"/>
      </c>
      <c r="FP39" s="48">
        <f t="shared" si="102"/>
      </c>
      <c r="FQ39" s="48">
        <f t="shared" si="102"/>
      </c>
      <c r="FR39" s="48">
        <f t="shared" si="103"/>
      </c>
      <c r="FS39" s="48">
        <f t="shared" si="103"/>
      </c>
      <c r="FT39" s="48">
        <f t="shared" si="103"/>
      </c>
      <c r="FU39" s="48">
        <f t="shared" si="103"/>
      </c>
      <c r="FV39" s="48">
        <f t="shared" si="103"/>
      </c>
      <c r="FW39" s="48">
        <f t="shared" si="103"/>
      </c>
      <c r="FX39" s="48">
        <f t="shared" si="103"/>
      </c>
      <c r="FY39" s="48">
        <f t="shared" si="103"/>
      </c>
      <c r="FZ39" s="48">
        <f t="shared" si="103"/>
      </c>
      <c r="GA39" s="48">
        <f t="shared" si="103"/>
      </c>
      <c r="GB39" s="48">
        <f t="shared" si="104"/>
      </c>
      <c r="GC39" s="48">
        <f t="shared" si="104"/>
      </c>
      <c r="GD39" s="48">
        <f t="shared" si="104"/>
      </c>
      <c r="GE39" s="48">
        <f t="shared" si="104"/>
      </c>
      <c r="GF39" s="48">
        <f t="shared" si="104"/>
      </c>
      <c r="GG39" s="48">
        <f t="shared" si="104"/>
      </c>
      <c r="GH39" s="48">
        <f t="shared" si="104"/>
      </c>
      <c r="GI39" s="48">
        <f t="shared" si="104"/>
      </c>
      <c r="GJ39" s="48">
        <f t="shared" si="104"/>
      </c>
      <c r="GK39" s="48">
        <f t="shared" si="104"/>
      </c>
      <c r="GL39" s="48">
        <f t="shared" si="105"/>
      </c>
      <c r="GM39" s="48">
        <f t="shared" si="105"/>
      </c>
      <c r="GN39" s="48">
        <f t="shared" si="105"/>
      </c>
      <c r="GO39" s="48">
        <f t="shared" si="105"/>
      </c>
      <c r="GP39" s="48">
        <f t="shared" si="105"/>
      </c>
      <c r="GQ39" s="48">
        <f t="shared" si="105"/>
      </c>
      <c r="GR39" s="48">
        <f t="shared" si="105"/>
      </c>
      <c r="GS39" s="48">
        <f t="shared" si="105"/>
      </c>
      <c r="GT39" s="48">
        <f t="shared" si="105"/>
      </c>
      <c r="GU39" s="48">
        <f t="shared" si="105"/>
      </c>
      <c r="GV39" s="48">
        <f t="shared" si="106"/>
      </c>
      <c r="GW39" s="48">
        <f t="shared" si="106"/>
      </c>
      <c r="GX39" s="48">
        <f t="shared" si="106"/>
      </c>
      <c r="GY39" s="48">
        <f t="shared" si="106"/>
      </c>
      <c r="GZ39" s="48">
        <f t="shared" si="106"/>
      </c>
      <c r="HA39" s="48">
        <f t="shared" si="106"/>
      </c>
      <c r="HB39" s="48">
        <f t="shared" si="106"/>
      </c>
      <c r="HC39" s="48">
        <f t="shared" si="106"/>
      </c>
      <c r="HD39" s="48">
        <f t="shared" si="106"/>
      </c>
      <c r="HE39" s="48">
        <f t="shared" si="106"/>
      </c>
      <c r="HF39" s="48">
        <f t="shared" si="107"/>
      </c>
      <c r="HG39" s="48">
        <f t="shared" si="107"/>
      </c>
      <c r="HH39" s="48">
        <f t="shared" si="107"/>
      </c>
      <c r="HI39" s="48">
        <f t="shared" si="107"/>
      </c>
      <c r="HJ39" s="48">
        <f t="shared" si="107"/>
      </c>
      <c r="HK39" s="48">
        <f t="shared" si="107"/>
      </c>
      <c r="HL39" s="48">
        <f t="shared" si="107"/>
      </c>
      <c r="HM39" s="48">
        <f t="shared" si="107"/>
      </c>
      <c r="HN39" s="48">
        <f t="shared" si="107"/>
      </c>
      <c r="HO39" s="48">
        <f t="shared" si="107"/>
      </c>
      <c r="HP39" s="48">
        <f t="shared" si="108"/>
      </c>
      <c r="HQ39" s="48">
        <f t="shared" si="108"/>
      </c>
      <c r="HR39" s="48">
        <f t="shared" si="108"/>
      </c>
      <c r="HS39" s="48">
        <f t="shared" si="108"/>
      </c>
      <c r="HT39" s="48">
        <f t="shared" si="108"/>
      </c>
      <c r="HU39" s="48">
        <f t="shared" si="108"/>
      </c>
      <c r="HV39" s="48">
        <f t="shared" si="108"/>
      </c>
      <c r="HW39" s="48">
        <f t="shared" si="108"/>
      </c>
      <c r="HX39" s="48">
        <f t="shared" si="108"/>
      </c>
      <c r="HY39" s="48">
        <f t="shared" si="108"/>
      </c>
      <c r="HZ39" s="48">
        <f t="shared" si="109"/>
      </c>
      <c r="IA39" s="48">
        <f t="shared" si="109"/>
      </c>
      <c r="IB39" s="48">
        <f t="shared" si="109"/>
      </c>
      <c r="IC39" s="48">
        <f t="shared" si="109"/>
      </c>
      <c r="ID39" s="48">
        <f t="shared" si="109"/>
      </c>
      <c r="IE39" s="48">
        <f t="shared" si="109"/>
      </c>
      <c r="IF39" s="48">
        <f t="shared" si="109"/>
      </c>
      <c r="IG39" s="48">
        <f t="shared" si="109"/>
      </c>
      <c r="IH39" s="48">
        <f t="shared" si="109"/>
      </c>
      <c r="II39" s="48">
        <f t="shared" si="109"/>
      </c>
      <c r="IJ39" s="48">
        <f t="shared" si="109"/>
      </c>
      <c r="IK39"/>
      <c r="IL39"/>
      <c r="IM39"/>
      <c r="IN39"/>
      <c r="IO39"/>
      <c r="IP39"/>
      <c r="IQ39"/>
    </row>
    <row r="40" spans="1:251" ht="24.75" customHeight="1">
      <c r="A40" s="64"/>
      <c r="B40" s="62"/>
      <c r="C40" s="62"/>
      <c r="D40" s="62"/>
      <c r="E40" s="23">
        <f t="shared" si="110"/>
        <v>35</v>
      </c>
      <c r="F40" s="23" t="s">
        <v>31</v>
      </c>
      <c r="G40" s="47">
        <v>41815</v>
      </c>
      <c r="H40" s="25">
        <v>0.5416666666666666</v>
      </c>
      <c r="I40" s="26" t="s">
        <v>548</v>
      </c>
      <c r="J40" s="147" t="s">
        <v>485</v>
      </c>
      <c r="K40" s="27">
        <v>41815</v>
      </c>
      <c r="L40" s="27"/>
      <c r="M40" s="21">
        <f t="shared" si="40"/>
        <v>-41815</v>
      </c>
      <c r="N40" s="22">
        <f t="shared" si="87"/>
      </c>
      <c r="O40" s="22">
        <f t="shared" si="87"/>
      </c>
      <c r="P40" s="22">
        <f t="shared" si="87"/>
      </c>
      <c r="Q40" s="22">
        <f t="shared" si="87"/>
      </c>
      <c r="R40" s="22">
        <f t="shared" si="87"/>
      </c>
      <c r="S40" s="22">
        <f t="shared" si="87"/>
      </c>
      <c r="T40" s="22">
        <f t="shared" si="87"/>
      </c>
      <c r="U40" s="22">
        <f t="shared" si="87"/>
      </c>
      <c r="V40" s="22">
        <f t="shared" si="87"/>
      </c>
      <c r="W40" s="22">
        <f t="shared" si="87"/>
      </c>
      <c r="X40" s="22">
        <f t="shared" si="88"/>
      </c>
      <c r="Y40" s="22">
        <f t="shared" si="88"/>
      </c>
      <c r="Z40" s="22">
        <f t="shared" si="88"/>
      </c>
      <c r="AA40" s="22">
        <f t="shared" si="88"/>
      </c>
      <c r="AB40" s="22">
        <f t="shared" si="88"/>
      </c>
      <c r="AC40" s="22">
        <f t="shared" si="88"/>
      </c>
      <c r="AD40" s="22">
        <f t="shared" si="88"/>
      </c>
      <c r="AE40" s="22">
        <f t="shared" si="88"/>
      </c>
      <c r="AF40" s="22">
        <f t="shared" si="88"/>
      </c>
      <c r="AG40" s="22">
        <f t="shared" si="88"/>
      </c>
      <c r="AH40" s="22">
        <f t="shared" si="89"/>
      </c>
      <c r="AI40" s="22">
        <f t="shared" si="89"/>
      </c>
      <c r="AJ40" s="22">
        <f t="shared" si="89"/>
      </c>
      <c r="AK40" s="22">
        <f t="shared" si="89"/>
      </c>
      <c r="AL40" s="22">
        <f t="shared" si="89"/>
      </c>
      <c r="AM40" s="22">
        <f t="shared" si="89"/>
      </c>
      <c r="AN40" s="22">
        <f t="shared" si="89"/>
      </c>
      <c r="AO40" s="22">
        <f t="shared" si="89"/>
      </c>
      <c r="AP40" s="22">
        <f t="shared" si="89"/>
      </c>
      <c r="AQ40" s="22">
        <f t="shared" si="89"/>
      </c>
      <c r="AR40" s="22">
        <f t="shared" si="90"/>
      </c>
      <c r="AS40" s="22">
        <f t="shared" si="90"/>
      </c>
      <c r="AT40" s="22">
        <f t="shared" si="90"/>
      </c>
      <c r="AU40" s="22">
        <f t="shared" si="90"/>
      </c>
      <c r="AV40" s="22">
        <f t="shared" si="90"/>
      </c>
      <c r="AW40" s="22">
        <f t="shared" si="90"/>
      </c>
      <c r="AX40" s="22">
        <f t="shared" si="90"/>
      </c>
      <c r="AY40" s="22">
        <f t="shared" si="90"/>
      </c>
      <c r="AZ40" s="22">
        <f t="shared" si="90"/>
      </c>
      <c r="BA40" s="22">
        <f t="shared" si="90"/>
      </c>
      <c r="BB40" s="22">
        <f t="shared" si="91"/>
      </c>
      <c r="BC40" s="22">
        <f t="shared" si="91"/>
      </c>
      <c r="BD40" s="22">
        <f t="shared" si="91"/>
      </c>
      <c r="BE40" s="22">
        <f t="shared" si="91"/>
      </c>
      <c r="BF40" s="22">
        <f t="shared" si="91"/>
      </c>
      <c r="BG40" s="22">
        <f t="shared" si="91"/>
      </c>
      <c r="BH40" s="22">
        <f t="shared" si="91"/>
      </c>
      <c r="BI40" s="22">
        <f t="shared" si="91"/>
      </c>
      <c r="BJ40" s="22">
        <f t="shared" si="91"/>
      </c>
      <c r="BK40" s="48">
        <f t="shared" si="91"/>
      </c>
      <c r="BL40" s="48">
        <f t="shared" si="92"/>
      </c>
      <c r="BM40" s="48">
        <f t="shared" si="92"/>
      </c>
      <c r="BN40" s="48">
        <f t="shared" si="92"/>
      </c>
      <c r="BO40" s="48">
        <f t="shared" si="92"/>
      </c>
      <c r="BP40" s="48">
        <f t="shared" si="92"/>
      </c>
      <c r="BQ40" s="48">
        <f t="shared" si="92"/>
      </c>
      <c r="BR40" s="48">
        <f t="shared" si="92"/>
      </c>
      <c r="BS40" s="48">
        <f t="shared" si="92"/>
      </c>
      <c r="BT40" s="48">
        <f t="shared" si="92"/>
      </c>
      <c r="BU40" s="48">
        <f t="shared" si="92"/>
      </c>
      <c r="BV40" s="48">
        <f t="shared" si="93"/>
      </c>
      <c r="BW40" s="48">
        <f t="shared" si="93"/>
      </c>
      <c r="BX40" s="48">
        <f t="shared" si="93"/>
      </c>
      <c r="BY40" s="48">
        <f t="shared" si="93"/>
      </c>
      <c r="BZ40" s="48">
        <f t="shared" si="93"/>
      </c>
      <c r="CA40" s="48">
        <f t="shared" si="93"/>
      </c>
      <c r="CB40" s="48">
        <f t="shared" si="93"/>
      </c>
      <c r="CC40" s="48">
        <f t="shared" si="93"/>
      </c>
      <c r="CD40" s="48">
        <f t="shared" si="93"/>
      </c>
      <c r="CE40" s="48">
        <f t="shared" si="93"/>
      </c>
      <c r="CF40" s="48">
        <f t="shared" si="94"/>
      </c>
      <c r="CG40" s="48">
        <f t="shared" si="94"/>
      </c>
      <c r="CH40" s="48">
        <f t="shared" si="94"/>
      </c>
      <c r="CI40" s="48">
        <f t="shared" si="94"/>
      </c>
      <c r="CJ40" s="48">
        <f t="shared" si="94"/>
      </c>
      <c r="CK40" s="48">
        <f t="shared" si="94"/>
      </c>
      <c r="CL40" s="48">
        <f t="shared" si="94"/>
      </c>
      <c r="CM40" s="48">
        <f t="shared" si="94"/>
      </c>
      <c r="CN40" s="48">
        <f t="shared" si="94"/>
      </c>
      <c r="CO40" s="48">
        <f t="shared" si="94"/>
      </c>
      <c r="CP40" s="48">
        <f t="shared" si="95"/>
      </c>
      <c r="CQ40" s="48">
        <f t="shared" si="95"/>
      </c>
      <c r="CR40" s="48">
        <f t="shared" si="95"/>
      </c>
      <c r="CS40" s="48">
        <f t="shared" si="95"/>
      </c>
      <c r="CT40" s="48">
        <f t="shared" si="95"/>
      </c>
      <c r="CU40" s="48">
        <f t="shared" si="95"/>
      </c>
      <c r="CV40" s="48">
        <f t="shared" si="95"/>
      </c>
      <c r="CW40" s="48">
        <f t="shared" si="95"/>
      </c>
      <c r="CX40" s="48">
        <f t="shared" si="95"/>
      </c>
      <c r="CY40" s="48">
        <f t="shared" si="95"/>
      </c>
      <c r="CZ40" s="48">
        <f t="shared" si="96"/>
      </c>
      <c r="DA40" s="48">
        <f t="shared" si="96"/>
      </c>
      <c r="DB40" s="48">
        <f t="shared" si="96"/>
      </c>
      <c r="DC40" s="48">
        <f t="shared" si="96"/>
      </c>
      <c r="DD40" s="48">
        <f t="shared" si="96"/>
      </c>
      <c r="DE40" s="48">
        <f t="shared" si="96"/>
      </c>
      <c r="DF40" s="48">
        <f t="shared" si="96"/>
      </c>
      <c r="DG40" s="48">
        <f t="shared" si="96"/>
      </c>
      <c r="DH40" s="48">
        <f t="shared" si="96"/>
      </c>
      <c r="DI40" s="48">
        <f t="shared" si="96"/>
      </c>
      <c r="DJ40" s="48">
        <f t="shared" si="97"/>
      </c>
      <c r="DK40" s="48">
        <f t="shared" si="97"/>
      </c>
      <c r="DL40" s="48">
        <f t="shared" si="97"/>
      </c>
      <c r="DM40" s="48">
        <f t="shared" si="97"/>
      </c>
      <c r="DN40" s="48">
        <f t="shared" si="97"/>
      </c>
      <c r="DO40" s="48">
        <f t="shared" si="97"/>
      </c>
      <c r="DP40" s="48">
        <f t="shared" si="97"/>
      </c>
      <c r="DQ40" s="48">
        <f t="shared" si="97"/>
      </c>
      <c r="DR40" s="48">
        <f t="shared" si="97"/>
      </c>
      <c r="DS40" s="48">
        <f t="shared" si="97"/>
      </c>
      <c r="DT40" s="48">
        <f t="shared" si="98"/>
      </c>
      <c r="DU40" s="48">
        <f t="shared" si="98"/>
      </c>
      <c r="DV40" s="48">
        <f t="shared" si="98"/>
      </c>
      <c r="DW40" s="48">
        <f t="shared" si="98"/>
      </c>
      <c r="DX40" s="48">
        <f t="shared" si="98"/>
      </c>
      <c r="DY40" s="48">
        <f t="shared" si="98"/>
      </c>
      <c r="DZ40" s="48">
        <f t="shared" si="98"/>
      </c>
      <c r="EA40" s="48">
        <f t="shared" si="98"/>
      </c>
      <c r="EB40" s="48">
        <f t="shared" si="98"/>
      </c>
      <c r="EC40" s="48">
        <f t="shared" si="98"/>
      </c>
      <c r="ED40" s="48">
        <f t="shared" si="99"/>
      </c>
      <c r="EE40" s="48">
        <f t="shared" si="99"/>
      </c>
      <c r="EF40" s="48">
        <f t="shared" si="99"/>
      </c>
      <c r="EG40" s="48">
        <f t="shared" si="99"/>
      </c>
      <c r="EH40" s="48">
        <f t="shared" si="99"/>
      </c>
      <c r="EI40" s="48">
        <f t="shared" si="99"/>
      </c>
      <c r="EJ40" s="48">
        <f t="shared" si="99"/>
      </c>
      <c r="EK40" s="48">
        <f t="shared" si="99"/>
      </c>
      <c r="EL40" s="48">
        <f t="shared" si="99"/>
      </c>
      <c r="EM40" s="48">
        <f t="shared" si="99"/>
      </c>
      <c r="EN40" s="48">
        <f t="shared" si="100"/>
      </c>
      <c r="EO40" s="48">
        <f t="shared" si="100"/>
      </c>
      <c r="EP40" s="48">
        <f t="shared" si="100"/>
      </c>
      <c r="EQ40" s="48">
        <f t="shared" si="100"/>
      </c>
      <c r="ER40" s="48">
        <f t="shared" si="100"/>
      </c>
      <c r="ES40" s="48">
        <f t="shared" si="100"/>
      </c>
      <c r="ET40" s="48">
        <f t="shared" si="100"/>
      </c>
      <c r="EU40" s="48">
        <f t="shared" si="100"/>
      </c>
      <c r="EV40" s="48">
        <f t="shared" si="100"/>
      </c>
      <c r="EW40" s="48">
        <f t="shared" si="100"/>
      </c>
      <c r="EX40" s="48">
        <f t="shared" si="101"/>
      </c>
      <c r="EY40" s="48">
        <f t="shared" si="101"/>
      </c>
      <c r="EZ40" s="48">
        <f t="shared" si="101"/>
      </c>
      <c r="FA40" s="48">
        <f t="shared" si="101"/>
      </c>
      <c r="FB40" s="48">
        <f t="shared" si="101"/>
      </c>
      <c r="FC40" s="48">
        <f t="shared" si="101"/>
      </c>
      <c r="FD40" s="48">
        <f t="shared" si="101"/>
      </c>
      <c r="FE40" s="48">
        <f t="shared" si="101"/>
      </c>
      <c r="FF40" s="48">
        <f t="shared" si="101"/>
      </c>
      <c r="FG40" s="48">
        <f t="shared" si="101"/>
      </c>
      <c r="FH40" s="48">
        <f t="shared" si="102"/>
      </c>
      <c r="FI40" s="48">
        <f t="shared" si="102"/>
      </c>
      <c r="FJ40" s="48">
        <f t="shared" si="102"/>
      </c>
      <c r="FK40" s="48">
        <f t="shared" si="102"/>
      </c>
      <c r="FL40" s="48">
        <f t="shared" si="102"/>
      </c>
      <c r="FM40" s="48">
        <f t="shared" si="102"/>
      </c>
      <c r="FN40" s="48">
        <f t="shared" si="102"/>
      </c>
      <c r="FO40" s="48">
        <f t="shared" si="102"/>
      </c>
      <c r="FP40" s="48">
        <f t="shared" si="102"/>
      </c>
      <c r="FQ40" s="48">
        <f t="shared" si="102"/>
      </c>
      <c r="FR40" s="48">
        <f t="shared" si="103"/>
      </c>
      <c r="FS40" s="48">
        <f t="shared" si="103"/>
      </c>
      <c r="FT40" s="48">
        <f t="shared" si="103"/>
      </c>
      <c r="FU40" s="48">
        <f t="shared" si="103"/>
      </c>
      <c r="FV40" s="48">
        <f t="shared" si="103"/>
      </c>
      <c r="FW40" s="48">
        <f t="shared" si="103"/>
      </c>
      <c r="FX40" s="48">
        <f t="shared" si="103"/>
      </c>
      <c r="FY40" s="48">
        <f t="shared" si="103"/>
      </c>
      <c r="FZ40" s="48">
        <f t="shared" si="103"/>
      </c>
      <c r="GA40" s="48">
        <f t="shared" si="103"/>
      </c>
      <c r="GB40" s="48">
        <f t="shared" si="104"/>
      </c>
      <c r="GC40" s="48">
        <f t="shared" si="104"/>
      </c>
      <c r="GD40" s="48">
        <f t="shared" si="104"/>
      </c>
      <c r="GE40" s="48">
        <f t="shared" si="104"/>
      </c>
      <c r="GF40" s="48">
        <f t="shared" si="104"/>
      </c>
      <c r="GG40" s="48">
        <f t="shared" si="104"/>
      </c>
      <c r="GH40" s="48">
        <f t="shared" si="104"/>
      </c>
      <c r="GI40" s="48">
        <f t="shared" si="104"/>
      </c>
      <c r="GJ40" s="48">
        <f t="shared" si="104"/>
      </c>
      <c r="GK40" s="48">
        <f t="shared" si="104"/>
      </c>
      <c r="GL40" s="48">
        <f t="shared" si="105"/>
      </c>
      <c r="GM40" s="48">
        <f t="shared" si="105"/>
      </c>
      <c r="GN40" s="48">
        <f t="shared" si="105"/>
      </c>
      <c r="GO40" s="48">
        <f t="shared" si="105"/>
      </c>
      <c r="GP40" s="48">
        <f t="shared" si="105"/>
      </c>
      <c r="GQ40" s="48">
        <f t="shared" si="105"/>
      </c>
      <c r="GR40" s="48">
        <f t="shared" si="105"/>
      </c>
      <c r="GS40" s="48">
        <f t="shared" si="105"/>
      </c>
      <c r="GT40" s="48">
        <f t="shared" si="105"/>
      </c>
      <c r="GU40" s="48">
        <f t="shared" si="105"/>
      </c>
      <c r="GV40" s="48">
        <f t="shared" si="106"/>
      </c>
      <c r="GW40" s="48">
        <f t="shared" si="106"/>
      </c>
      <c r="GX40" s="48">
        <f t="shared" si="106"/>
      </c>
      <c r="GY40" s="48">
        <f t="shared" si="106"/>
      </c>
      <c r="GZ40" s="48">
        <f t="shared" si="106"/>
      </c>
      <c r="HA40" s="48">
        <f t="shared" si="106"/>
      </c>
      <c r="HB40" s="48">
        <f t="shared" si="106"/>
      </c>
      <c r="HC40" s="48">
        <f t="shared" si="106"/>
      </c>
      <c r="HD40" s="48">
        <f t="shared" si="106"/>
      </c>
      <c r="HE40" s="48">
        <f t="shared" si="106"/>
      </c>
      <c r="HF40" s="48">
        <f t="shared" si="107"/>
      </c>
      <c r="HG40" s="48">
        <f t="shared" si="107"/>
      </c>
      <c r="HH40" s="48">
        <f t="shared" si="107"/>
      </c>
      <c r="HI40" s="48">
        <f t="shared" si="107"/>
      </c>
      <c r="HJ40" s="48">
        <f t="shared" si="107"/>
      </c>
      <c r="HK40" s="48">
        <f t="shared" si="107"/>
      </c>
      <c r="HL40" s="48">
        <f t="shared" si="107"/>
      </c>
      <c r="HM40" s="48">
        <f t="shared" si="107"/>
      </c>
      <c r="HN40" s="48">
        <f t="shared" si="107"/>
      </c>
      <c r="HO40" s="48">
        <f t="shared" si="107"/>
      </c>
      <c r="HP40" s="48">
        <f t="shared" si="108"/>
      </c>
      <c r="HQ40" s="48">
        <f t="shared" si="108"/>
      </c>
      <c r="HR40" s="48">
        <f t="shared" si="108"/>
      </c>
      <c r="HS40" s="48">
        <f t="shared" si="108"/>
      </c>
      <c r="HT40" s="48">
        <f t="shared" si="108"/>
      </c>
      <c r="HU40" s="48">
        <f t="shared" si="108"/>
      </c>
      <c r="HV40" s="48">
        <f t="shared" si="108"/>
      </c>
      <c r="HW40" s="48">
        <f t="shared" si="108"/>
      </c>
      <c r="HX40" s="48">
        <f t="shared" si="108"/>
      </c>
      <c r="HY40" s="48">
        <f t="shared" si="108"/>
      </c>
      <c r="HZ40" s="48">
        <f t="shared" si="109"/>
      </c>
      <c r="IA40" s="48">
        <f t="shared" si="109"/>
      </c>
      <c r="IB40" s="48">
        <f t="shared" si="109"/>
      </c>
      <c r="IC40" s="48">
        <f t="shared" si="109"/>
      </c>
      <c r="ID40" s="48">
        <f t="shared" si="109"/>
      </c>
      <c r="IE40" s="48">
        <f t="shared" si="109"/>
      </c>
      <c r="IF40" s="48">
        <f t="shared" si="109"/>
      </c>
      <c r="IG40" s="48">
        <f t="shared" si="109"/>
      </c>
      <c r="IH40" s="48">
        <f t="shared" si="109"/>
      </c>
      <c r="II40" s="48">
        <f t="shared" si="109"/>
      </c>
      <c r="IJ40" s="48">
        <f t="shared" si="109"/>
      </c>
      <c r="IK40"/>
      <c r="IL40"/>
      <c r="IM40"/>
      <c r="IN40"/>
      <c r="IO40"/>
      <c r="IP40"/>
      <c r="IQ40"/>
    </row>
    <row r="41" spans="1:251" ht="24.75" customHeight="1" thickBot="1">
      <c r="A41" s="64"/>
      <c r="B41" s="62"/>
      <c r="C41" s="62"/>
      <c r="D41" s="62"/>
      <c r="E41" s="23">
        <f t="shared" si="110"/>
        <v>36</v>
      </c>
      <c r="F41" s="23" t="s">
        <v>31</v>
      </c>
      <c r="G41" s="52">
        <v>41815</v>
      </c>
      <c r="H41" s="53">
        <v>0.5416666666666666</v>
      </c>
      <c r="I41" s="54" t="s">
        <v>550</v>
      </c>
      <c r="J41" s="215" t="s">
        <v>481</v>
      </c>
      <c r="K41" s="55">
        <v>41815</v>
      </c>
      <c r="L41" s="27"/>
      <c r="M41" s="21">
        <f t="shared" si="40"/>
        <v>-41815</v>
      </c>
      <c r="N41" s="22">
        <f t="shared" si="87"/>
      </c>
      <c r="O41" s="22">
        <f t="shared" si="87"/>
      </c>
      <c r="P41" s="22">
        <f t="shared" si="87"/>
      </c>
      <c r="Q41" s="22">
        <f t="shared" si="87"/>
      </c>
      <c r="R41" s="22">
        <f t="shared" si="87"/>
      </c>
      <c r="S41" s="22">
        <f t="shared" si="87"/>
      </c>
      <c r="T41" s="22">
        <f t="shared" si="87"/>
      </c>
      <c r="U41" s="22">
        <f t="shared" si="87"/>
      </c>
      <c r="V41" s="22">
        <f t="shared" si="87"/>
      </c>
      <c r="W41" s="22">
        <f t="shared" si="87"/>
      </c>
      <c r="X41" s="22">
        <f t="shared" si="88"/>
      </c>
      <c r="Y41" s="22">
        <f t="shared" si="88"/>
      </c>
      <c r="Z41" s="22">
        <f t="shared" si="88"/>
      </c>
      <c r="AA41" s="22">
        <f t="shared" si="88"/>
      </c>
      <c r="AB41" s="22">
        <f t="shared" si="88"/>
      </c>
      <c r="AC41" s="22">
        <f t="shared" si="88"/>
      </c>
      <c r="AD41" s="22">
        <f t="shared" si="88"/>
      </c>
      <c r="AE41" s="22">
        <f t="shared" si="88"/>
      </c>
      <c r="AF41" s="22">
        <f t="shared" si="88"/>
      </c>
      <c r="AG41" s="22">
        <f t="shared" si="88"/>
      </c>
      <c r="AH41" s="22">
        <f t="shared" si="89"/>
      </c>
      <c r="AI41" s="22">
        <f t="shared" si="89"/>
      </c>
      <c r="AJ41" s="22">
        <f t="shared" si="89"/>
      </c>
      <c r="AK41" s="22">
        <f t="shared" si="89"/>
      </c>
      <c r="AL41" s="22">
        <f t="shared" si="89"/>
      </c>
      <c r="AM41" s="22">
        <f t="shared" si="89"/>
      </c>
      <c r="AN41" s="22">
        <f t="shared" si="89"/>
      </c>
      <c r="AO41" s="22">
        <f t="shared" si="89"/>
      </c>
      <c r="AP41" s="22">
        <f t="shared" si="89"/>
      </c>
      <c r="AQ41" s="22">
        <f t="shared" si="89"/>
      </c>
      <c r="AR41" s="22">
        <f t="shared" si="90"/>
      </c>
      <c r="AS41" s="22">
        <f t="shared" si="90"/>
      </c>
      <c r="AT41" s="22">
        <f t="shared" si="90"/>
      </c>
      <c r="AU41" s="22">
        <f t="shared" si="90"/>
      </c>
      <c r="AV41" s="22">
        <f t="shared" si="90"/>
      </c>
      <c r="AW41" s="22">
        <f t="shared" si="90"/>
      </c>
      <c r="AX41" s="22">
        <f t="shared" si="90"/>
      </c>
      <c r="AY41" s="22">
        <f t="shared" si="90"/>
      </c>
      <c r="AZ41" s="22">
        <f t="shared" si="90"/>
      </c>
      <c r="BA41" s="22">
        <f t="shared" si="90"/>
      </c>
      <c r="BB41" s="22">
        <f t="shared" si="91"/>
      </c>
      <c r="BC41" s="22">
        <f t="shared" si="91"/>
      </c>
      <c r="BD41" s="22">
        <f t="shared" si="91"/>
      </c>
      <c r="BE41" s="22">
        <f t="shared" si="91"/>
      </c>
      <c r="BF41" s="22">
        <f t="shared" si="91"/>
      </c>
      <c r="BG41" s="22">
        <f t="shared" si="91"/>
      </c>
      <c r="BH41" s="22">
        <f t="shared" si="91"/>
      </c>
      <c r="BI41" s="22">
        <f t="shared" si="91"/>
      </c>
      <c r="BJ41" s="22">
        <f t="shared" si="91"/>
      </c>
      <c r="BK41" s="48">
        <f t="shared" si="91"/>
      </c>
      <c r="BL41" s="48">
        <f t="shared" si="92"/>
      </c>
      <c r="BM41" s="48">
        <f t="shared" si="92"/>
      </c>
      <c r="BN41" s="48">
        <f t="shared" si="92"/>
      </c>
      <c r="BO41" s="48">
        <f t="shared" si="92"/>
      </c>
      <c r="BP41" s="48">
        <f t="shared" si="92"/>
      </c>
      <c r="BQ41" s="48">
        <f t="shared" si="92"/>
      </c>
      <c r="BR41" s="48">
        <f t="shared" si="92"/>
      </c>
      <c r="BS41" s="48">
        <f t="shared" si="92"/>
      </c>
      <c r="BT41" s="48">
        <f t="shared" si="92"/>
      </c>
      <c r="BU41" s="48">
        <f t="shared" si="92"/>
      </c>
      <c r="BV41" s="48">
        <f t="shared" si="93"/>
      </c>
      <c r="BW41" s="48">
        <f t="shared" si="93"/>
      </c>
      <c r="BX41" s="48">
        <f t="shared" si="93"/>
      </c>
      <c r="BY41" s="48">
        <f t="shared" si="93"/>
      </c>
      <c r="BZ41" s="48">
        <f t="shared" si="93"/>
      </c>
      <c r="CA41" s="48">
        <f t="shared" si="93"/>
      </c>
      <c r="CB41" s="48">
        <f t="shared" si="93"/>
      </c>
      <c r="CC41" s="48">
        <f t="shared" si="93"/>
      </c>
      <c r="CD41" s="48">
        <f t="shared" si="93"/>
      </c>
      <c r="CE41" s="48">
        <f t="shared" si="93"/>
      </c>
      <c r="CF41" s="48">
        <f t="shared" si="94"/>
      </c>
      <c r="CG41" s="48">
        <f t="shared" si="94"/>
      </c>
      <c r="CH41" s="48">
        <f t="shared" si="94"/>
      </c>
      <c r="CI41" s="48">
        <f t="shared" si="94"/>
      </c>
      <c r="CJ41" s="48">
        <f t="shared" si="94"/>
      </c>
      <c r="CK41" s="48">
        <f t="shared" si="94"/>
      </c>
      <c r="CL41" s="48">
        <f t="shared" si="94"/>
      </c>
      <c r="CM41" s="48">
        <f t="shared" si="94"/>
      </c>
      <c r="CN41" s="48">
        <f t="shared" si="94"/>
      </c>
      <c r="CO41" s="48">
        <f t="shared" si="94"/>
      </c>
      <c r="CP41" s="48">
        <f t="shared" si="95"/>
      </c>
      <c r="CQ41" s="48">
        <f t="shared" si="95"/>
      </c>
      <c r="CR41" s="48">
        <f t="shared" si="95"/>
      </c>
      <c r="CS41" s="48">
        <f t="shared" si="95"/>
      </c>
      <c r="CT41" s="48">
        <f t="shared" si="95"/>
      </c>
      <c r="CU41" s="48">
        <f t="shared" si="95"/>
      </c>
      <c r="CV41" s="48">
        <f t="shared" si="95"/>
      </c>
      <c r="CW41" s="48">
        <f t="shared" si="95"/>
      </c>
      <c r="CX41" s="48">
        <f t="shared" si="95"/>
      </c>
      <c r="CY41" s="48">
        <f t="shared" si="95"/>
      </c>
      <c r="CZ41" s="48">
        <f t="shared" si="96"/>
      </c>
      <c r="DA41" s="48">
        <f t="shared" si="96"/>
      </c>
      <c r="DB41" s="48">
        <f t="shared" si="96"/>
      </c>
      <c r="DC41" s="48">
        <f t="shared" si="96"/>
      </c>
      <c r="DD41" s="48">
        <f t="shared" si="96"/>
      </c>
      <c r="DE41" s="48">
        <f t="shared" si="96"/>
      </c>
      <c r="DF41" s="48">
        <f t="shared" si="96"/>
      </c>
      <c r="DG41" s="48">
        <f t="shared" si="96"/>
      </c>
      <c r="DH41" s="48">
        <f t="shared" si="96"/>
      </c>
      <c r="DI41" s="48">
        <f t="shared" si="96"/>
      </c>
      <c r="DJ41" s="48">
        <f t="shared" si="97"/>
      </c>
      <c r="DK41" s="48">
        <f t="shared" si="97"/>
      </c>
      <c r="DL41" s="48">
        <f t="shared" si="97"/>
      </c>
      <c r="DM41" s="48">
        <f t="shared" si="97"/>
      </c>
      <c r="DN41" s="48">
        <f t="shared" si="97"/>
      </c>
      <c r="DO41" s="48">
        <f t="shared" si="97"/>
      </c>
      <c r="DP41" s="48">
        <f t="shared" si="97"/>
      </c>
      <c r="DQ41" s="48">
        <f t="shared" si="97"/>
      </c>
      <c r="DR41" s="48">
        <f t="shared" si="97"/>
      </c>
      <c r="DS41" s="48">
        <f t="shared" si="97"/>
      </c>
      <c r="DT41" s="48">
        <f t="shared" si="98"/>
      </c>
      <c r="DU41" s="48">
        <f t="shared" si="98"/>
      </c>
      <c r="DV41" s="48">
        <f t="shared" si="98"/>
      </c>
      <c r="DW41" s="48">
        <f t="shared" si="98"/>
      </c>
      <c r="DX41" s="48">
        <f t="shared" si="98"/>
      </c>
      <c r="DY41" s="48">
        <f t="shared" si="98"/>
      </c>
      <c r="DZ41" s="48">
        <f t="shared" si="98"/>
      </c>
      <c r="EA41" s="48">
        <f t="shared" si="98"/>
      </c>
      <c r="EB41" s="48">
        <f t="shared" si="98"/>
      </c>
      <c r="EC41" s="48">
        <f t="shared" si="98"/>
      </c>
      <c r="ED41" s="48">
        <f t="shared" si="99"/>
      </c>
      <c r="EE41" s="48">
        <f t="shared" si="99"/>
      </c>
      <c r="EF41" s="48">
        <f t="shared" si="99"/>
      </c>
      <c r="EG41" s="48">
        <f t="shared" si="99"/>
      </c>
      <c r="EH41" s="48">
        <f t="shared" si="99"/>
      </c>
      <c r="EI41" s="48">
        <f t="shared" si="99"/>
      </c>
      <c r="EJ41" s="48">
        <f t="shared" si="99"/>
      </c>
      <c r="EK41" s="48">
        <f t="shared" si="99"/>
      </c>
      <c r="EL41" s="48">
        <f t="shared" si="99"/>
      </c>
      <c r="EM41" s="48">
        <f t="shared" si="99"/>
      </c>
      <c r="EN41" s="48">
        <f t="shared" si="100"/>
      </c>
      <c r="EO41" s="48">
        <f t="shared" si="100"/>
      </c>
      <c r="EP41" s="48">
        <f t="shared" si="100"/>
      </c>
      <c r="EQ41" s="48">
        <f t="shared" si="100"/>
      </c>
      <c r="ER41" s="48">
        <f t="shared" si="100"/>
      </c>
      <c r="ES41" s="48">
        <f t="shared" si="100"/>
      </c>
      <c r="ET41" s="48">
        <f t="shared" si="100"/>
      </c>
      <c r="EU41" s="48">
        <f t="shared" si="100"/>
      </c>
      <c r="EV41" s="48">
        <f t="shared" si="100"/>
      </c>
      <c r="EW41" s="48">
        <f t="shared" si="100"/>
      </c>
      <c r="EX41" s="48">
        <f t="shared" si="101"/>
      </c>
      <c r="EY41" s="48">
        <f t="shared" si="101"/>
      </c>
      <c r="EZ41" s="48">
        <f t="shared" si="101"/>
      </c>
      <c r="FA41" s="48">
        <f t="shared" si="101"/>
      </c>
      <c r="FB41" s="48">
        <f t="shared" si="101"/>
      </c>
      <c r="FC41" s="48">
        <f t="shared" si="101"/>
      </c>
      <c r="FD41" s="48">
        <f t="shared" si="101"/>
      </c>
      <c r="FE41" s="48">
        <f t="shared" si="101"/>
      </c>
      <c r="FF41" s="48">
        <f t="shared" si="101"/>
      </c>
      <c r="FG41" s="48">
        <f t="shared" si="101"/>
      </c>
      <c r="FH41" s="48">
        <f t="shared" si="102"/>
      </c>
      <c r="FI41" s="48">
        <f t="shared" si="102"/>
      </c>
      <c r="FJ41" s="48">
        <f t="shared" si="102"/>
      </c>
      <c r="FK41" s="48">
        <f t="shared" si="102"/>
      </c>
      <c r="FL41" s="48">
        <f t="shared" si="102"/>
      </c>
      <c r="FM41" s="48">
        <f t="shared" si="102"/>
      </c>
      <c r="FN41" s="48">
        <f t="shared" si="102"/>
      </c>
      <c r="FO41" s="48">
        <f t="shared" si="102"/>
      </c>
      <c r="FP41" s="48">
        <f t="shared" si="102"/>
      </c>
      <c r="FQ41" s="48">
        <f t="shared" si="102"/>
      </c>
      <c r="FR41" s="48">
        <f t="shared" si="103"/>
      </c>
      <c r="FS41" s="48">
        <f t="shared" si="103"/>
      </c>
      <c r="FT41" s="48">
        <f t="shared" si="103"/>
      </c>
      <c r="FU41" s="48">
        <f t="shared" si="103"/>
      </c>
      <c r="FV41" s="48">
        <f t="shared" si="103"/>
      </c>
      <c r="FW41" s="48">
        <f t="shared" si="103"/>
      </c>
      <c r="FX41" s="48">
        <f t="shared" si="103"/>
      </c>
      <c r="FY41" s="48">
        <f t="shared" si="103"/>
      </c>
      <c r="FZ41" s="48">
        <f t="shared" si="103"/>
      </c>
      <c r="GA41" s="48">
        <f t="shared" si="103"/>
      </c>
      <c r="GB41" s="48">
        <f t="shared" si="104"/>
      </c>
      <c r="GC41" s="48">
        <f t="shared" si="104"/>
      </c>
      <c r="GD41" s="48">
        <f t="shared" si="104"/>
      </c>
      <c r="GE41" s="48">
        <f t="shared" si="104"/>
      </c>
      <c r="GF41" s="48">
        <f t="shared" si="104"/>
      </c>
      <c r="GG41" s="48">
        <f t="shared" si="104"/>
      </c>
      <c r="GH41" s="48">
        <f t="shared" si="104"/>
      </c>
      <c r="GI41" s="48">
        <f t="shared" si="104"/>
      </c>
      <c r="GJ41" s="48">
        <f t="shared" si="104"/>
      </c>
      <c r="GK41" s="48">
        <f t="shared" si="104"/>
      </c>
      <c r="GL41" s="48">
        <f t="shared" si="105"/>
      </c>
      <c r="GM41" s="48">
        <f t="shared" si="105"/>
      </c>
      <c r="GN41" s="48">
        <f t="shared" si="105"/>
      </c>
      <c r="GO41" s="48">
        <f t="shared" si="105"/>
      </c>
      <c r="GP41" s="48">
        <f t="shared" si="105"/>
      </c>
      <c r="GQ41" s="48">
        <f t="shared" si="105"/>
      </c>
      <c r="GR41" s="48">
        <f t="shared" si="105"/>
      </c>
      <c r="GS41" s="48">
        <f t="shared" si="105"/>
      </c>
      <c r="GT41" s="48">
        <f t="shared" si="105"/>
      </c>
      <c r="GU41" s="48">
        <f t="shared" si="105"/>
      </c>
      <c r="GV41" s="48">
        <f t="shared" si="106"/>
      </c>
      <c r="GW41" s="48">
        <f t="shared" si="106"/>
      </c>
      <c r="GX41" s="48">
        <f t="shared" si="106"/>
      </c>
      <c r="GY41" s="48">
        <f t="shared" si="106"/>
      </c>
      <c r="GZ41" s="48">
        <f t="shared" si="106"/>
      </c>
      <c r="HA41" s="48">
        <f t="shared" si="106"/>
      </c>
      <c r="HB41" s="48">
        <f t="shared" si="106"/>
      </c>
      <c r="HC41" s="48">
        <f t="shared" si="106"/>
      </c>
      <c r="HD41" s="48">
        <f t="shared" si="106"/>
      </c>
      <c r="HE41" s="48">
        <f t="shared" si="106"/>
      </c>
      <c r="HF41" s="48">
        <f t="shared" si="107"/>
      </c>
      <c r="HG41" s="48">
        <f t="shared" si="107"/>
      </c>
      <c r="HH41" s="48">
        <f t="shared" si="107"/>
      </c>
      <c r="HI41" s="48">
        <f t="shared" si="107"/>
      </c>
      <c r="HJ41" s="48">
        <f t="shared" si="107"/>
      </c>
      <c r="HK41" s="48">
        <f t="shared" si="107"/>
      </c>
      <c r="HL41" s="48">
        <f t="shared" si="107"/>
      </c>
      <c r="HM41" s="48">
        <f t="shared" si="107"/>
      </c>
      <c r="HN41" s="48">
        <f t="shared" si="107"/>
      </c>
      <c r="HO41" s="48">
        <f t="shared" si="107"/>
      </c>
      <c r="HP41" s="48">
        <f t="shared" si="108"/>
      </c>
      <c r="HQ41" s="48">
        <f t="shared" si="108"/>
      </c>
      <c r="HR41" s="48">
        <f t="shared" si="108"/>
      </c>
      <c r="HS41" s="48">
        <f t="shared" si="108"/>
      </c>
      <c r="HT41" s="48">
        <f t="shared" si="108"/>
      </c>
      <c r="HU41" s="48">
        <f t="shared" si="108"/>
      </c>
      <c r="HV41" s="48">
        <f t="shared" si="108"/>
      </c>
      <c r="HW41" s="48">
        <f t="shared" si="108"/>
      </c>
      <c r="HX41" s="48">
        <f t="shared" si="108"/>
      </c>
      <c r="HY41" s="48">
        <f t="shared" si="108"/>
      </c>
      <c r="HZ41" s="48">
        <f t="shared" si="109"/>
      </c>
      <c r="IA41" s="48">
        <f t="shared" si="109"/>
      </c>
      <c r="IB41" s="48">
        <f t="shared" si="109"/>
      </c>
      <c r="IC41" s="48">
        <f t="shared" si="109"/>
      </c>
      <c r="ID41" s="48">
        <f t="shared" si="109"/>
      </c>
      <c r="IE41" s="48">
        <f t="shared" si="109"/>
      </c>
      <c r="IF41" s="48">
        <f t="shared" si="109"/>
      </c>
      <c r="IG41" s="48">
        <f t="shared" si="109"/>
      </c>
      <c r="IH41" s="48">
        <f t="shared" si="109"/>
      </c>
      <c r="II41" s="48">
        <f t="shared" si="109"/>
      </c>
      <c r="IJ41" s="48">
        <f t="shared" si="109"/>
      </c>
      <c r="IK41"/>
      <c r="IL41"/>
      <c r="IM41"/>
      <c r="IN41"/>
      <c r="IO41"/>
      <c r="IP41"/>
      <c r="IQ41"/>
    </row>
    <row r="42" spans="1:251" ht="24.75" customHeight="1" thickTop="1">
      <c r="A42" s="64"/>
      <c r="B42" s="62"/>
      <c r="C42" s="62"/>
      <c r="D42" s="62"/>
      <c r="E42" s="23">
        <f t="shared" si="110"/>
        <v>37</v>
      </c>
      <c r="F42" s="23" t="s">
        <v>32</v>
      </c>
      <c r="G42" s="47">
        <v>41806</v>
      </c>
      <c r="H42" s="25">
        <v>0.5416666666666666</v>
      </c>
      <c r="I42" s="26" t="s">
        <v>556</v>
      </c>
      <c r="J42" s="147" t="s">
        <v>481</v>
      </c>
      <c r="K42" s="27">
        <v>41806</v>
      </c>
      <c r="L42" s="27"/>
      <c r="M42" s="21">
        <f t="shared" si="40"/>
        <v>-41806</v>
      </c>
      <c r="N42" s="22">
        <f t="shared" si="87"/>
      </c>
      <c r="O42" s="22">
        <f t="shared" si="87"/>
      </c>
      <c r="P42" s="22">
        <f t="shared" si="87"/>
      </c>
      <c r="Q42" s="22">
        <f t="shared" si="87"/>
      </c>
      <c r="R42" s="22">
        <f t="shared" si="87"/>
      </c>
      <c r="S42" s="22">
        <f t="shared" si="87"/>
      </c>
      <c r="T42" s="22">
        <f t="shared" si="87"/>
      </c>
      <c r="U42" s="22">
        <f t="shared" si="87"/>
      </c>
      <c r="V42" s="22">
        <f t="shared" si="87"/>
      </c>
      <c r="W42" s="22">
        <f t="shared" si="87"/>
      </c>
      <c r="X42" s="22">
        <f t="shared" si="88"/>
      </c>
      <c r="Y42" s="22">
        <f t="shared" si="88"/>
      </c>
      <c r="Z42" s="22">
        <f t="shared" si="88"/>
      </c>
      <c r="AA42" s="22">
        <f t="shared" si="88"/>
      </c>
      <c r="AB42" s="22">
        <f t="shared" si="88"/>
      </c>
      <c r="AC42" s="22">
        <f t="shared" si="88"/>
      </c>
      <c r="AD42" s="22">
        <f t="shared" si="88"/>
      </c>
      <c r="AE42" s="22">
        <f t="shared" si="88"/>
      </c>
      <c r="AF42" s="22">
        <f t="shared" si="88"/>
      </c>
      <c r="AG42" s="22">
        <f t="shared" si="88"/>
      </c>
      <c r="AH42" s="22">
        <f t="shared" si="89"/>
      </c>
      <c r="AI42" s="22">
        <f t="shared" si="89"/>
      </c>
      <c r="AJ42" s="22">
        <f t="shared" si="89"/>
      </c>
      <c r="AK42" s="22">
        <f t="shared" si="89"/>
      </c>
      <c r="AL42" s="22">
        <f t="shared" si="89"/>
      </c>
      <c r="AM42" s="22">
        <f t="shared" si="89"/>
      </c>
      <c r="AN42" s="22">
        <f t="shared" si="89"/>
      </c>
      <c r="AO42" s="22">
        <f t="shared" si="89"/>
      </c>
      <c r="AP42" s="22">
        <f t="shared" si="89"/>
      </c>
      <c r="AQ42" s="22">
        <f t="shared" si="89"/>
      </c>
      <c r="AR42" s="22">
        <f t="shared" si="90"/>
      </c>
      <c r="AS42" s="22">
        <f t="shared" si="90"/>
      </c>
      <c r="AT42" s="22">
        <f t="shared" si="90"/>
      </c>
      <c r="AU42" s="22">
        <f t="shared" si="90"/>
      </c>
      <c r="AV42" s="22">
        <f t="shared" si="90"/>
      </c>
      <c r="AW42" s="22">
        <f t="shared" si="90"/>
      </c>
      <c r="AX42" s="22">
        <f t="shared" si="90"/>
      </c>
      <c r="AY42" s="22">
        <f t="shared" si="90"/>
      </c>
      <c r="AZ42" s="22">
        <f t="shared" si="90"/>
      </c>
      <c r="BA42" s="22">
        <f t="shared" si="90"/>
      </c>
      <c r="BB42" s="22">
        <f t="shared" si="91"/>
      </c>
      <c r="BC42" s="22">
        <f t="shared" si="91"/>
      </c>
      <c r="BD42" s="22">
        <f t="shared" si="91"/>
      </c>
      <c r="BE42" s="22">
        <f t="shared" si="91"/>
      </c>
      <c r="BF42" s="22">
        <f t="shared" si="91"/>
      </c>
      <c r="BG42" s="22">
        <f t="shared" si="91"/>
      </c>
      <c r="BH42" s="22">
        <f t="shared" si="91"/>
      </c>
      <c r="BI42" s="22">
        <f t="shared" si="91"/>
      </c>
      <c r="BJ42" s="22">
        <f t="shared" si="91"/>
      </c>
      <c r="BK42" s="48">
        <f t="shared" si="91"/>
      </c>
      <c r="BL42" s="48">
        <f t="shared" si="92"/>
      </c>
      <c r="BM42" s="48">
        <f t="shared" si="92"/>
      </c>
      <c r="BN42" s="48">
        <f t="shared" si="92"/>
      </c>
      <c r="BO42" s="48">
        <f t="shared" si="92"/>
      </c>
      <c r="BP42" s="48">
        <f t="shared" si="92"/>
      </c>
      <c r="BQ42" s="48">
        <f t="shared" si="92"/>
      </c>
      <c r="BR42" s="48">
        <f t="shared" si="92"/>
      </c>
      <c r="BS42" s="48">
        <f t="shared" si="92"/>
      </c>
      <c r="BT42" s="48">
        <f t="shared" si="92"/>
      </c>
      <c r="BU42" s="48">
        <f t="shared" si="92"/>
      </c>
      <c r="BV42" s="48">
        <f t="shared" si="93"/>
      </c>
      <c r="BW42" s="48">
        <f t="shared" si="93"/>
      </c>
      <c r="BX42" s="48">
        <f t="shared" si="93"/>
      </c>
      <c r="BY42" s="48">
        <f t="shared" si="93"/>
      </c>
      <c r="BZ42" s="48">
        <f t="shared" si="93"/>
      </c>
      <c r="CA42" s="48">
        <f t="shared" si="93"/>
      </c>
      <c r="CB42" s="48">
        <f t="shared" si="93"/>
      </c>
      <c r="CC42" s="48">
        <f t="shared" si="93"/>
      </c>
      <c r="CD42" s="48">
        <f t="shared" si="93"/>
      </c>
      <c r="CE42" s="48">
        <f t="shared" si="93"/>
      </c>
      <c r="CF42" s="48">
        <f t="shared" si="94"/>
      </c>
      <c r="CG42" s="48">
        <f t="shared" si="94"/>
      </c>
      <c r="CH42" s="48">
        <f t="shared" si="94"/>
      </c>
      <c r="CI42" s="48">
        <f t="shared" si="94"/>
      </c>
      <c r="CJ42" s="48">
        <f t="shared" si="94"/>
      </c>
      <c r="CK42" s="48">
        <f t="shared" si="94"/>
      </c>
      <c r="CL42" s="48">
        <f t="shared" si="94"/>
      </c>
      <c r="CM42" s="48">
        <f t="shared" si="94"/>
      </c>
      <c r="CN42" s="48">
        <f t="shared" si="94"/>
      </c>
      <c r="CO42" s="48">
        <f t="shared" si="94"/>
      </c>
      <c r="CP42" s="48">
        <f t="shared" si="95"/>
      </c>
      <c r="CQ42" s="48">
        <f t="shared" si="95"/>
      </c>
      <c r="CR42" s="48">
        <f t="shared" si="95"/>
      </c>
      <c r="CS42" s="48">
        <f t="shared" si="95"/>
      </c>
      <c r="CT42" s="48">
        <f t="shared" si="95"/>
      </c>
      <c r="CU42" s="48">
        <f t="shared" si="95"/>
      </c>
      <c r="CV42" s="48">
        <f t="shared" si="95"/>
      </c>
      <c r="CW42" s="48">
        <f t="shared" si="95"/>
      </c>
      <c r="CX42" s="48">
        <f t="shared" si="95"/>
      </c>
      <c r="CY42" s="48">
        <f t="shared" si="95"/>
      </c>
      <c r="CZ42" s="48">
        <f t="shared" si="96"/>
      </c>
      <c r="DA42" s="48">
        <f t="shared" si="96"/>
      </c>
      <c r="DB42" s="48">
        <f t="shared" si="96"/>
      </c>
      <c r="DC42" s="48">
        <f t="shared" si="96"/>
      </c>
      <c r="DD42" s="48">
        <f t="shared" si="96"/>
      </c>
      <c r="DE42" s="48">
        <f t="shared" si="96"/>
      </c>
      <c r="DF42" s="48">
        <f t="shared" si="96"/>
      </c>
      <c r="DG42" s="48">
        <f t="shared" si="96"/>
      </c>
      <c r="DH42" s="48">
        <f t="shared" si="96"/>
      </c>
      <c r="DI42" s="48">
        <f t="shared" si="96"/>
      </c>
      <c r="DJ42" s="48">
        <f t="shared" si="97"/>
      </c>
      <c r="DK42" s="48">
        <f t="shared" si="97"/>
      </c>
      <c r="DL42" s="48">
        <f t="shared" si="97"/>
      </c>
      <c r="DM42" s="48">
        <f t="shared" si="97"/>
      </c>
      <c r="DN42" s="48">
        <f t="shared" si="97"/>
      </c>
      <c r="DO42" s="48">
        <f t="shared" si="97"/>
      </c>
      <c r="DP42" s="48">
        <f t="shared" si="97"/>
      </c>
      <c r="DQ42" s="48">
        <f t="shared" si="97"/>
      </c>
      <c r="DR42" s="48">
        <f t="shared" si="97"/>
      </c>
      <c r="DS42" s="48">
        <f t="shared" si="97"/>
      </c>
      <c r="DT42" s="48">
        <f t="shared" si="98"/>
      </c>
      <c r="DU42" s="48">
        <f t="shared" si="98"/>
      </c>
      <c r="DV42" s="48">
        <f t="shared" si="98"/>
      </c>
      <c r="DW42" s="48">
        <f t="shared" si="98"/>
      </c>
      <c r="DX42" s="48">
        <f t="shared" si="98"/>
      </c>
      <c r="DY42" s="48">
        <f t="shared" si="98"/>
      </c>
      <c r="DZ42" s="48">
        <f t="shared" si="98"/>
      </c>
      <c r="EA42" s="48">
        <f t="shared" si="98"/>
      </c>
      <c r="EB42" s="48">
        <f t="shared" si="98"/>
      </c>
      <c r="EC42" s="48">
        <f t="shared" si="98"/>
      </c>
      <c r="ED42" s="48">
        <f t="shared" si="99"/>
      </c>
      <c r="EE42" s="48">
        <f t="shared" si="99"/>
      </c>
      <c r="EF42" s="48">
        <f t="shared" si="99"/>
      </c>
      <c r="EG42" s="48">
        <f t="shared" si="99"/>
      </c>
      <c r="EH42" s="48">
        <f t="shared" si="99"/>
      </c>
      <c r="EI42" s="48">
        <f t="shared" si="99"/>
      </c>
      <c r="EJ42" s="48">
        <f t="shared" si="99"/>
      </c>
      <c r="EK42" s="48">
        <f t="shared" si="99"/>
      </c>
      <c r="EL42" s="48">
        <f t="shared" si="99"/>
      </c>
      <c r="EM42" s="48">
        <f t="shared" si="99"/>
      </c>
      <c r="EN42" s="48">
        <f t="shared" si="100"/>
      </c>
      <c r="EO42" s="48">
        <f t="shared" si="100"/>
      </c>
      <c r="EP42" s="48">
        <f t="shared" si="100"/>
      </c>
      <c r="EQ42" s="48">
        <f t="shared" si="100"/>
      </c>
      <c r="ER42" s="48">
        <f t="shared" si="100"/>
      </c>
      <c r="ES42" s="48">
        <f t="shared" si="100"/>
      </c>
      <c r="ET42" s="48">
        <f t="shared" si="100"/>
      </c>
      <c r="EU42" s="48">
        <f t="shared" si="100"/>
      </c>
      <c r="EV42" s="48">
        <f t="shared" si="100"/>
      </c>
      <c r="EW42" s="48">
        <f t="shared" si="100"/>
      </c>
      <c r="EX42" s="48">
        <f t="shared" si="101"/>
      </c>
      <c r="EY42" s="48">
        <f t="shared" si="101"/>
      </c>
      <c r="EZ42" s="48">
        <f t="shared" si="101"/>
      </c>
      <c r="FA42" s="48">
        <f t="shared" si="101"/>
      </c>
      <c r="FB42" s="48">
        <f t="shared" si="101"/>
      </c>
      <c r="FC42" s="48">
        <f t="shared" si="101"/>
      </c>
      <c r="FD42" s="48">
        <f t="shared" si="101"/>
      </c>
      <c r="FE42" s="48">
        <f t="shared" si="101"/>
      </c>
      <c r="FF42" s="48">
        <f t="shared" si="101"/>
      </c>
      <c r="FG42" s="48">
        <f t="shared" si="101"/>
      </c>
      <c r="FH42" s="48">
        <f t="shared" si="102"/>
      </c>
      <c r="FI42" s="48">
        <f t="shared" si="102"/>
      </c>
      <c r="FJ42" s="48">
        <f t="shared" si="102"/>
      </c>
      <c r="FK42" s="48">
        <f t="shared" si="102"/>
      </c>
      <c r="FL42" s="48">
        <f t="shared" si="102"/>
      </c>
      <c r="FM42" s="48">
        <f t="shared" si="102"/>
      </c>
      <c r="FN42" s="48">
        <f t="shared" si="102"/>
      </c>
      <c r="FO42" s="48">
        <f t="shared" si="102"/>
      </c>
      <c r="FP42" s="48">
        <f t="shared" si="102"/>
      </c>
      <c r="FQ42" s="48">
        <f t="shared" si="102"/>
      </c>
      <c r="FR42" s="48">
        <f t="shared" si="103"/>
      </c>
      <c r="FS42" s="48">
        <f t="shared" si="103"/>
      </c>
      <c r="FT42" s="48">
        <f t="shared" si="103"/>
      </c>
      <c r="FU42" s="48">
        <f t="shared" si="103"/>
      </c>
      <c r="FV42" s="48">
        <f t="shared" si="103"/>
      </c>
      <c r="FW42" s="48">
        <f t="shared" si="103"/>
      </c>
      <c r="FX42" s="48">
        <f t="shared" si="103"/>
      </c>
      <c r="FY42" s="48">
        <f t="shared" si="103"/>
      </c>
      <c r="FZ42" s="48">
        <f t="shared" si="103"/>
      </c>
      <c r="GA42" s="48">
        <f t="shared" si="103"/>
      </c>
      <c r="GB42" s="48">
        <f t="shared" si="104"/>
      </c>
      <c r="GC42" s="48">
        <f t="shared" si="104"/>
      </c>
      <c r="GD42" s="48">
        <f t="shared" si="104"/>
      </c>
      <c r="GE42" s="48">
        <f t="shared" si="104"/>
      </c>
      <c r="GF42" s="48">
        <f t="shared" si="104"/>
      </c>
      <c r="GG42" s="48">
        <f t="shared" si="104"/>
      </c>
      <c r="GH42" s="48">
        <f t="shared" si="104"/>
      </c>
      <c r="GI42" s="48">
        <f t="shared" si="104"/>
      </c>
      <c r="GJ42" s="48">
        <f t="shared" si="104"/>
      </c>
      <c r="GK42" s="48">
        <f t="shared" si="104"/>
      </c>
      <c r="GL42" s="48">
        <f t="shared" si="105"/>
      </c>
      <c r="GM42" s="48">
        <f t="shared" si="105"/>
      </c>
      <c r="GN42" s="48">
        <f t="shared" si="105"/>
      </c>
      <c r="GO42" s="48">
        <f t="shared" si="105"/>
      </c>
      <c r="GP42" s="48">
        <f t="shared" si="105"/>
      </c>
      <c r="GQ42" s="48">
        <f t="shared" si="105"/>
      </c>
      <c r="GR42" s="48">
        <f t="shared" si="105"/>
      </c>
      <c r="GS42" s="48">
        <f t="shared" si="105"/>
      </c>
      <c r="GT42" s="48">
        <f t="shared" si="105"/>
      </c>
      <c r="GU42" s="48">
        <f t="shared" si="105"/>
      </c>
      <c r="GV42" s="48">
        <f t="shared" si="106"/>
      </c>
      <c r="GW42" s="48">
        <f t="shared" si="106"/>
      </c>
      <c r="GX42" s="48">
        <f t="shared" si="106"/>
      </c>
      <c r="GY42" s="48">
        <f t="shared" si="106"/>
      </c>
      <c r="GZ42" s="48">
        <f t="shared" si="106"/>
      </c>
      <c r="HA42" s="48">
        <f t="shared" si="106"/>
      </c>
      <c r="HB42" s="48">
        <f t="shared" si="106"/>
      </c>
      <c r="HC42" s="48">
        <f t="shared" si="106"/>
      </c>
      <c r="HD42" s="48">
        <f t="shared" si="106"/>
      </c>
      <c r="HE42" s="48">
        <f t="shared" si="106"/>
      </c>
      <c r="HF42" s="48">
        <f t="shared" si="107"/>
      </c>
      <c r="HG42" s="48">
        <f t="shared" si="107"/>
      </c>
      <c r="HH42" s="48">
        <f t="shared" si="107"/>
      </c>
      <c r="HI42" s="48">
        <f t="shared" si="107"/>
      </c>
      <c r="HJ42" s="48">
        <f t="shared" si="107"/>
      </c>
      <c r="HK42" s="48">
        <f t="shared" si="107"/>
      </c>
      <c r="HL42" s="48">
        <f t="shared" si="107"/>
      </c>
      <c r="HM42" s="48">
        <f t="shared" si="107"/>
      </c>
      <c r="HN42" s="48">
        <f t="shared" si="107"/>
      </c>
      <c r="HO42" s="48">
        <f t="shared" si="107"/>
      </c>
      <c r="HP42" s="48">
        <f t="shared" si="108"/>
      </c>
      <c r="HQ42" s="48">
        <f t="shared" si="108"/>
      </c>
      <c r="HR42" s="48">
        <f t="shared" si="108"/>
      </c>
      <c r="HS42" s="48">
        <f t="shared" si="108"/>
      </c>
      <c r="HT42" s="48">
        <f t="shared" si="108"/>
      </c>
      <c r="HU42" s="48">
        <f t="shared" si="108"/>
      </c>
      <c r="HV42" s="48">
        <f t="shared" si="108"/>
      </c>
      <c r="HW42" s="48">
        <f t="shared" si="108"/>
      </c>
      <c r="HX42" s="48">
        <f t="shared" si="108"/>
      </c>
      <c r="HY42" s="48">
        <f t="shared" si="108"/>
      </c>
      <c r="HZ42" s="48">
        <f t="shared" si="109"/>
      </c>
      <c r="IA42" s="48">
        <f t="shared" si="109"/>
      </c>
      <c r="IB42" s="48">
        <f t="shared" si="109"/>
      </c>
      <c r="IC42" s="48">
        <f t="shared" si="109"/>
      </c>
      <c r="ID42" s="48">
        <f t="shared" si="109"/>
      </c>
      <c r="IE42" s="48">
        <f t="shared" si="109"/>
      </c>
      <c r="IF42" s="48">
        <f t="shared" si="109"/>
      </c>
      <c r="IG42" s="48">
        <f t="shared" si="109"/>
      </c>
      <c r="IH42" s="48">
        <f t="shared" si="109"/>
      </c>
      <c r="II42" s="48">
        <f t="shared" si="109"/>
      </c>
      <c r="IJ42" s="48">
        <f t="shared" si="109"/>
      </c>
      <c r="IK42"/>
      <c r="IL42"/>
      <c r="IM42"/>
      <c r="IN42"/>
      <c r="IO42"/>
      <c r="IP42"/>
      <c r="IQ42"/>
    </row>
    <row r="43" spans="1:251" ht="24.75" customHeight="1">
      <c r="A43" s="64"/>
      <c r="B43" s="62"/>
      <c r="C43" s="62"/>
      <c r="D43" s="62"/>
      <c r="E43" s="23">
        <f t="shared" si="110"/>
        <v>38</v>
      </c>
      <c r="F43" s="23" t="s">
        <v>32</v>
      </c>
      <c r="G43" s="47">
        <v>41806</v>
      </c>
      <c r="H43" s="25">
        <v>0.7916666666666666</v>
      </c>
      <c r="I43" s="26" t="s">
        <v>558</v>
      </c>
      <c r="J43" s="147" t="s">
        <v>409</v>
      </c>
      <c r="K43" s="27">
        <v>41806</v>
      </c>
      <c r="L43" s="27"/>
      <c r="M43" s="21">
        <f t="shared" si="40"/>
        <v>-41806</v>
      </c>
      <c r="N43" s="22">
        <f t="shared" si="87"/>
      </c>
      <c r="O43" s="22">
        <f t="shared" si="87"/>
      </c>
      <c r="P43" s="22">
        <f t="shared" si="87"/>
      </c>
      <c r="Q43" s="22">
        <f t="shared" si="87"/>
      </c>
      <c r="R43" s="22">
        <f t="shared" si="87"/>
      </c>
      <c r="S43" s="22">
        <f t="shared" si="87"/>
      </c>
      <c r="T43" s="22">
        <f t="shared" si="87"/>
      </c>
      <c r="U43" s="22">
        <f t="shared" si="87"/>
      </c>
      <c r="V43" s="22">
        <f t="shared" si="87"/>
      </c>
      <c r="W43" s="22">
        <f t="shared" si="87"/>
      </c>
      <c r="X43" s="22">
        <f t="shared" si="88"/>
      </c>
      <c r="Y43" s="22">
        <f t="shared" si="88"/>
      </c>
      <c r="Z43" s="22">
        <f t="shared" si="88"/>
      </c>
      <c r="AA43" s="22">
        <f t="shared" si="88"/>
      </c>
      <c r="AB43" s="22">
        <f t="shared" si="88"/>
      </c>
      <c r="AC43" s="22">
        <f t="shared" si="88"/>
      </c>
      <c r="AD43" s="22">
        <f t="shared" si="88"/>
      </c>
      <c r="AE43" s="22">
        <f t="shared" si="88"/>
      </c>
      <c r="AF43" s="22">
        <f t="shared" si="88"/>
      </c>
      <c r="AG43" s="22">
        <f t="shared" si="88"/>
      </c>
      <c r="AH43" s="22">
        <f t="shared" si="89"/>
      </c>
      <c r="AI43" s="22">
        <f t="shared" si="89"/>
      </c>
      <c r="AJ43" s="22">
        <f t="shared" si="89"/>
      </c>
      <c r="AK43" s="22">
        <f t="shared" si="89"/>
      </c>
      <c r="AL43" s="22">
        <f t="shared" si="89"/>
      </c>
      <c r="AM43" s="22">
        <f t="shared" si="89"/>
      </c>
      <c r="AN43" s="22">
        <f t="shared" si="89"/>
      </c>
      <c r="AO43" s="22">
        <f t="shared" si="89"/>
      </c>
      <c r="AP43" s="22">
        <f t="shared" si="89"/>
      </c>
      <c r="AQ43" s="22">
        <f t="shared" si="89"/>
      </c>
      <c r="AR43" s="22">
        <f t="shared" si="90"/>
      </c>
      <c r="AS43" s="22">
        <f t="shared" si="90"/>
      </c>
      <c r="AT43" s="22">
        <f t="shared" si="90"/>
      </c>
      <c r="AU43" s="22">
        <f t="shared" si="90"/>
      </c>
      <c r="AV43" s="22">
        <f t="shared" si="90"/>
      </c>
      <c r="AW43" s="22">
        <f t="shared" si="90"/>
      </c>
      <c r="AX43" s="22">
        <f t="shared" si="90"/>
      </c>
      <c r="AY43" s="22">
        <f t="shared" si="90"/>
      </c>
      <c r="AZ43" s="22">
        <f t="shared" si="90"/>
      </c>
      <c r="BA43" s="22">
        <f t="shared" si="90"/>
      </c>
      <c r="BB43" s="22">
        <f t="shared" si="91"/>
      </c>
      <c r="BC43" s="22">
        <f t="shared" si="91"/>
      </c>
      <c r="BD43" s="22">
        <f t="shared" si="91"/>
      </c>
      <c r="BE43" s="22">
        <f t="shared" si="91"/>
      </c>
      <c r="BF43" s="22">
        <f t="shared" si="91"/>
      </c>
      <c r="BG43" s="22">
        <f t="shared" si="91"/>
      </c>
      <c r="BH43" s="22">
        <f t="shared" si="91"/>
      </c>
      <c r="BI43" s="22">
        <f t="shared" si="91"/>
      </c>
      <c r="BJ43" s="22">
        <f t="shared" si="91"/>
      </c>
      <c r="BK43" s="48">
        <f t="shared" si="91"/>
      </c>
      <c r="BL43" s="48">
        <f t="shared" si="92"/>
      </c>
      <c r="BM43" s="48">
        <f t="shared" si="92"/>
      </c>
      <c r="BN43" s="48">
        <f t="shared" si="92"/>
      </c>
      <c r="BO43" s="48">
        <f t="shared" si="92"/>
      </c>
      <c r="BP43" s="48">
        <f t="shared" si="92"/>
      </c>
      <c r="BQ43" s="48">
        <f t="shared" si="92"/>
      </c>
      <c r="BR43" s="48">
        <f t="shared" si="92"/>
      </c>
      <c r="BS43" s="48">
        <f t="shared" si="92"/>
      </c>
      <c r="BT43" s="48">
        <f t="shared" si="92"/>
      </c>
      <c r="BU43" s="48">
        <f t="shared" si="92"/>
      </c>
      <c r="BV43" s="48">
        <f t="shared" si="93"/>
      </c>
      <c r="BW43" s="48">
        <f t="shared" si="93"/>
      </c>
      <c r="BX43" s="48">
        <f t="shared" si="93"/>
      </c>
      <c r="BY43" s="48">
        <f t="shared" si="93"/>
      </c>
      <c r="BZ43" s="48">
        <f t="shared" si="93"/>
      </c>
      <c r="CA43" s="48">
        <f t="shared" si="93"/>
      </c>
      <c r="CB43" s="48">
        <f t="shared" si="93"/>
      </c>
      <c r="CC43" s="48">
        <f t="shared" si="93"/>
      </c>
      <c r="CD43" s="48">
        <f t="shared" si="93"/>
      </c>
      <c r="CE43" s="48">
        <f t="shared" si="93"/>
      </c>
      <c r="CF43" s="48">
        <f t="shared" si="94"/>
      </c>
      <c r="CG43" s="48">
        <f t="shared" si="94"/>
      </c>
      <c r="CH43" s="48">
        <f t="shared" si="94"/>
      </c>
      <c r="CI43" s="48">
        <f t="shared" si="94"/>
      </c>
      <c r="CJ43" s="48">
        <f t="shared" si="94"/>
      </c>
      <c r="CK43" s="48">
        <f t="shared" si="94"/>
      </c>
      <c r="CL43" s="48">
        <f t="shared" si="94"/>
      </c>
      <c r="CM43" s="48">
        <f t="shared" si="94"/>
      </c>
      <c r="CN43" s="48">
        <f t="shared" si="94"/>
      </c>
      <c r="CO43" s="48">
        <f t="shared" si="94"/>
      </c>
      <c r="CP43" s="48">
        <f t="shared" si="95"/>
      </c>
      <c r="CQ43" s="48">
        <f t="shared" si="95"/>
      </c>
      <c r="CR43" s="48">
        <f t="shared" si="95"/>
      </c>
      <c r="CS43" s="48">
        <f t="shared" si="95"/>
      </c>
      <c r="CT43" s="48">
        <f t="shared" si="95"/>
      </c>
      <c r="CU43" s="48">
        <f t="shared" si="95"/>
      </c>
      <c r="CV43" s="48">
        <f t="shared" si="95"/>
      </c>
      <c r="CW43" s="48">
        <f t="shared" si="95"/>
      </c>
      <c r="CX43" s="48">
        <f t="shared" si="95"/>
      </c>
      <c r="CY43" s="48">
        <f t="shared" si="95"/>
      </c>
      <c r="CZ43" s="48">
        <f t="shared" si="96"/>
      </c>
      <c r="DA43" s="48">
        <f t="shared" si="96"/>
      </c>
      <c r="DB43" s="48">
        <f t="shared" si="96"/>
      </c>
      <c r="DC43" s="48">
        <f t="shared" si="96"/>
      </c>
      <c r="DD43" s="48">
        <f t="shared" si="96"/>
      </c>
      <c r="DE43" s="48">
        <f t="shared" si="96"/>
      </c>
      <c r="DF43" s="48">
        <f t="shared" si="96"/>
      </c>
      <c r="DG43" s="48">
        <f t="shared" si="96"/>
      </c>
      <c r="DH43" s="48">
        <f t="shared" si="96"/>
      </c>
      <c r="DI43" s="48">
        <f t="shared" si="96"/>
      </c>
      <c r="DJ43" s="48">
        <f t="shared" si="97"/>
      </c>
      <c r="DK43" s="48">
        <f t="shared" si="97"/>
      </c>
      <c r="DL43" s="48">
        <f t="shared" si="97"/>
      </c>
      <c r="DM43" s="48">
        <f t="shared" si="97"/>
      </c>
      <c r="DN43" s="48">
        <f t="shared" si="97"/>
      </c>
      <c r="DO43" s="48">
        <f t="shared" si="97"/>
      </c>
      <c r="DP43" s="48">
        <f t="shared" si="97"/>
      </c>
      <c r="DQ43" s="48">
        <f t="shared" si="97"/>
      </c>
      <c r="DR43" s="48">
        <f t="shared" si="97"/>
      </c>
      <c r="DS43" s="48">
        <f t="shared" si="97"/>
      </c>
      <c r="DT43" s="48">
        <f t="shared" si="98"/>
      </c>
      <c r="DU43" s="48">
        <f t="shared" si="98"/>
      </c>
      <c r="DV43" s="48">
        <f t="shared" si="98"/>
      </c>
      <c r="DW43" s="48">
        <f t="shared" si="98"/>
      </c>
      <c r="DX43" s="48">
        <f t="shared" si="98"/>
      </c>
      <c r="DY43" s="48">
        <f t="shared" si="98"/>
      </c>
      <c r="DZ43" s="48">
        <f t="shared" si="98"/>
      </c>
      <c r="EA43" s="48">
        <f t="shared" si="98"/>
      </c>
      <c r="EB43" s="48">
        <f t="shared" si="98"/>
      </c>
      <c r="EC43" s="48">
        <f t="shared" si="98"/>
      </c>
      <c r="ED43" s="48">
        <f t="shared" si="99"/>
      </c>
      <c r="EE43" s="48">
        <f t="shared" si="99"/>
      </c>
      <c r="EF43" s="48">
        <f t="shared" si="99"/>
      </c>
      <c r="EG43" s="48">
        <f t="shared" si="99"/>
      </c>
      <c r="EH43" s="48">
        <f t="shared" si="99"/>
      </c>
      <c r="EI43" s="48">
        <f t="shared" si="99"/>
      </c>
      <c r="EJ43" s="48">
        <f t="shared" si="99"/>
      </c>
      <c r="EK43" s="48">
        <f t="shared" si="99"/>
      </c>
      <c r="EL43" s="48">
        <f t="shared" si="99"/>
      </c>
      <c r="EM43" s="48">
        <f t="shared" si="99"/>
      </c>
      <c r="EN43" s="48">
        <f t="shared" si="100"/>
      </c>
      <c r="EO43" s="48">
        <f t="shared" si="100"/>
      </c>
      <c r="EP43" s="48">
        <f t="shared" si="100"/>
      </c>
      <c r="EQ43" s="48">
        <f t="shared" si="100"/>
      </c>
      <c r="ER43" s="48">
        <f t="shared" si="100"/>
      </c>
      <c r="ES43" s="48">
        <f t="shared" si="100"/>
      </c>
      <c r="ET43" s="48">
        <f t="shared" si="100"/>
      </c>
      <c r="EU43" s="48">
        <f t="shared" si="100"/>
      </c>
      <c r="EV43" s="48">
        <f t="shared" si="100"/>
      </c>
      <c r="EW43" s="48">
        <f t="shared" si="100"/>
      </c>
      <c r="EX43" s="48">
        <f t="shared" si="101"/>
      </c>
      <c r="EY43" s="48">
        <f t="shared" si="101"/>
      </c>
      <c r="EZ43" s="48">
        <f t="shared" si="101"/>
      </c>
      <c r="FA43" s="48">
        <f t="shared" si="101"/>
      </c>
      <c r="FB43" s="48">
        <f t="shared" si="101"/>
      </c>
      <c r="FC43" s="48">
        <f t="shared" si="101"/>
      </c>
      <c r="FD43" s="48">
        <f t="shared" si="101"/>
      </c>
      <c r="FE43" s="48">
        <f t="shared" si="101"/>
      </c>
      <c r="FF43" s="48">
        <f t="shared" si="101"/>
      </c>
      <c r="FG43" s="48">
        <f t="shared" si="101"/>
      </c>
      <c r="FH43" s="48">
        <f t="shared" si="102"/>
      </c>
      <c r="FI43" s="48">
        <f t="shared" si="102"/>
      </c>
      <c r="FJ43" s="48">
        <f t="shared" si="102"/>
      </c>
      <c r="FK43" s="48">
        <f t="shared" si="102"/>
      </c>
      <c r="FL43" s="48">
        <f t="shared" si="102"/>
      </c>
      <c r="FM43" s="48">
        <f t="shared" si="102"/>
      </c>
      <c r="FN43" s="48">
        <f t="shared" si="102"/>
      </c>
      <c r="FO43" s="48">
        <f t="shared" si="102"/>
      </c>
      <c r="FP43" s="48">
        <f t="shared" si="102"/>
      </c>
      <c r="FQ43" s="48">
        <f t="shared" si="102"/>
      </c>
      <c r="FR43" s="48">
        <f t="shared" si="103"/>
      </c>
      <c r="FS43" s="48">
        <f t="shared" si="103"/>
      </c>
      <c r="FT43" s="48">
        <f t="shared" si="103"/>
      </c>
      <c r="FU43" s="48">
        <f t="shared" si="103"/>
      </c>
      <c r="FV43" s="48">
        <f t="shared" si="103"/>
      </c>
      <c r="FW43" s="48">
        <f t="shared" si="103"/>
      </c>
      <c r="FX43" s="48">
        <f t="shared" si="103"/>
      </c>
      <c r="FY43" s="48">
        <f t="shared" si="103"/>
      </c>
      <c r="FZ43" s="48">
        <f t="shared" si="103"/>
      </c>
      <c r="GA43" s="48">
        <f t="shared" si="103"/>
      </c>
      <c r="GB43" s="48">
        <f t="shared" si="104"/>
      </c>
      <c r="GC43" s="48">
        <f t="shared" si="104"/>
      </c>
      <c r="GD43" s="48">
        <f t="shared" si="104"/>
      </c>
      <c r="GE43" s="48">
        <f t="shared" si="104"/>
      </c>
      <c r="GF43" s="48">
        <f t="shared" si="104"/>
      </c>
      <c r="GG43" s="48">
        <f t="shared" si="104"/>
      </c>
      <c r="GH43" s="48">
        <f t="shared" si="104"/>
      </c>
      <c r="GI43" s="48">
        <f t="shared" si="104"/>
      </c>
      <c r="GJ43" s="48">
        <f t="shared" si="104"/>
      </c>
      <c r="GK43" s="48">
        <f t="shared" si="104"/>
      </c>
      <c r="GL43" s="48">
        <f t="shared" si="105"/>
      </c>
      <c r="GM43" s="48">
        <f t="shared" si="105"/>
      </c>
      <c r="GN43" s="48">
        <f t="shared" si="105"/>
      </c>
      <c r="GO43" s="48">
        <f t="shared" si="105"/>
      </c>
      <c r="GP43" s="48">
        <f t="shared" si="105"/>
      </c>
      <c r="GQ43" s="48">
        <f t="shared" si="105"/>
      </c>
      <c r="GR43" s="48">
        <f t="shared" si="105"/>
      </c>
      <c r="GS43" s="48">
        <f t="shared" si="105"/>
      </c>
      <c r="GT43" s="48">
        <f t="shared" si="105"/>
      </c>
      <c r="GU43" s="48">
        <f t="shared" si="105"/>
      </c>
      <c r="GV43" s="48">
        <f t="shared" si="106"/>
      </c>
      <c r="GW43" s="48">
        <f t="shared" si="106"/>
      </c>
      <c r="GX43" s="48">
        <f t="shared" si="106"/>
      </c>
      <c r="GY43" s="48">
        <f t="shared" si="106"/>
      </c>
      <c r="GZ43" s="48">
        <f t="shared" si="106"/>
      </c>
      <c r="HA43" s="48">
        <f t="shared" si="106"/>
      </c>
      <c r="HB43" s="48">
        <f t="shared" si="106"/>
      </c>
      <c r="HC43" s="48">
        <f t="shared" si="106"/>
      </c>
      <c r="HD43" s="48">
        <f t="shared" si="106"/>
      </c>
      <c r="HE43" s="48">
        <f t="shared" si="106"/>
      </c>
      <c r="HF43" s="48">
        <f t="shared" si="107"/>
      </c>
      <c r="HG43" s="48">
        <f t="shared" si="107"/>
      </c>
      <c r="HH43" s="48">
        <f t="shared" si="107"/>
      </c>
      <c r="HI43" s="48">
        <f t="shared" si="107"/>
      </c>
      <c r="HJ43" s="48">
        <f t="shared" si="107"/>
      </c>
      <c r="HK43" s="48">
        <f t="shared" si="107"/>
      </c>
      <c r="HL43" s="48">
        <f t="shared" si="107"/>
      </c>
      <c r="HM43" s="48">
        <f t="shared" si="107"/>
      </c>
      <c r="HN43" s="48">
        <f t="shared" si="107"/>
      </c>
      <c r="HO43" s="48">
        <f t="shared" si="107"/>
      </c>
      <c r="HP43" s="48">
        <f t="shared" si="108"/>
      </c>
      <c r="HQ43" s="48">
        <f t="shared" si="108"/>
      </c>
      <c r="HR43" s="48">
        <f t="shared" si="108"/>
      </c>
      <c r="HS43" s="48">
        <f t="shared" si="108"/>
      </c>
      <c r="HT43" s="48">
        <f t="shared" si="108"/>
      </c>
      <c r="HU43" s="48">
        <f t="shared" si="108"/>
      </c>
      <c r="HV43" s="48">
        <f t="shared" si="108"/>
      </c>
      <c r="HW43" s="48">
        <f t="shared" si="108"/>
      </c>
      <c r="HX43" s="48">
        <f t="shared" si="108"/>
      </c>
      <c r="HY43" s="48">
        <f t="shared" si="108"/>
      </c>
      <c r="HZ43" s="48">
        <f t="shared" si="109"/>
      </c>
      <c r="IA43" s="48">
        <f t="shared" si="109"/>
      </c>
      <c r="IB43" s="48">
        <f t="shared" si="109"/>
      </c>
      <c r="IC43" s="48">
        <f t="shared" si="109"/>
      </c>
      <c r="ID43" s="48">
        <f t="shared" si="109"/>
      </c>
      <c r="IE43" s="48">
        <f t="shared" si="109"/>
      </c>
      <c r="IF43" s="48">
        <f t="shared" si="109"/>
      </c>
      <c r="IG43" s="48">
        <f t="shared" si="109"/>
      </c>
      <c r="IH43" s="48">
        <f t="shared" si="109"/>
      </c>
      <c r="II43" s="48">
        <f t="shared" si="109"/>
      </c>
      <c r="IJ43" s="48">
        <f t="shared" si="109"/>
      </c>
      <c r="IK43"/>
      <c r="IL43"/>
      <c r="IM43"/>
      <c r="IN43"/>
      <c r="IO43"/>
      <c r="IP43"/>
      <c r="IQ43"/>
    </row>
    <row r="44" spans="1:251" ht="24.75" customHeight="1">
      <c r="A44" s="64"/>
      <c r="B44" s="62"/>
      <c r="C44" s="62"/>
      <c r="D44" s="62"/>
      <c r="E44" s="23">
        <f t="shared" si="110"/>
        <v>39</v>
      </c>
      <c r="F44" s="23" t="s">
        <v>32</v>
      </c>
      <c r="G44" s="47">
        <v>41811</v>
      </c>
      <c r="H44" s="25">
        <v>0.6666666666666666</v>
      </c>
      <c r="I44" s="26" t="s">
        <v>560</v>
      </c>
      <c r="J44" s="147" t="s">
        <v>413</v>
      </c>
      <c r="K44" s="27">
        <v>41811</v>
      </c>
      <c r="L44" s="27"/>
      <c r="M44" s="21">
        <f t="shared" si="40"/>
        <v>-41811</v>
      </c>
      <c r="N44" s="22">
        <f t="shared" si="87"/>
      </c>
      <c r="O44" s="22">
        <f t="shared" si="87"/>
      </c>
      <c r="P44" s="22">
        <f t="shared" si="87"/>
      </c>
      <c r="Q44" s="22">
        <f t="shared" si="87"/>
      </c>
      <c r="R44" s="22">
        <f t="shared" si="87"/>
      </c>
      <c r="S44" s="22">
        <f t="shared" si="87"/>
      </c>
      <c r="T44" s="22">
        <f t="shared" si="87"/>
      </c>
      <c r="U44" s="22">
        <f t="shared" si="87"/>
      </c>
      <c r="V44" s="22">
        <f t="shared" si="87"/>
      </c>
      <c r="W44" s="22">
        <f t="shared" si="87"/>
      </c>
      <c r="X44" s="22">
        <f t="shared" si="88"/>
      </c>
      <c r="Y44" s="22">
        <f t="shared" si="88"/>
      </c>
      <c r="Z44" s="22">
        <f t="shared" si="88"/>
      </c>
      <c r="AA44" s="22">
        <f t="shared" si="88"/>
      </c>
      <c r="AB44" s="22">
        <f t="shared" si="88"/>
      </c>
      <c r="AC44" s="22">
        <f t="shared" si="88"/>
      </c>
      <c r="AD44" s="22">
        <f t="shared" si="88"/>
      </c>
      <c r="AE44" s="22">
        <f t="shared" si="88"/>
      </c>
      <c r="AF44" s="22">
        <f t="shared" si="88"/>
      </c>
      <c r="AG44" s="22">
        <f t="shared" si="88"/>
      </c>
      <c r="AH44" s="22">
        <f t="shared" si="89"/>
      </c>
      <c r="AI44" s="22">
        <f t="shared" si="89"/>
      </c>
      <c r="AJ44" s="22">
        <f t="shared" si="89"/>
      </c>
      <c r="AK44" s="22">
        <f t="shared" si="89"/>
      </c>
      <c r="AL44" s="22">
        <f t="shared" si="89"/>
      </c>
      <c r="AM44" s="22">
        <f t="shared" si="89"/>
      </c>
      <c r="AN44" s="22">
        <f t="shared" si="89"/>
      </c>
      <c r="AO44" s="22">
        <f t="shared" si="89"/>
      </c>
      <c r="AP44" s="22">
        <f t="shared" si="89"/>
      </c>
      <c r="AQ44" s="22">
        <f t="shared" si="89"/>
      </c>
      <c r="AR44" s="22">
        <f t="shared" si="90"/>
      </c>
      <c r="AS44" s="22">
        <f t="shared" si="90"/>
      </c>
      <c r="AT44" s="22">
        <f t="shared" si="90"/>
      </c>
      <c r="AU44" s="22">
        <f t="shared" si="90"/>
      </c>
      <c r="AV44" s="22">
        <f t="shared" si="90"/>
      </c>
      <c r="AW44" s="22">
        <f t="shared" si="90"/>
      </c>
      <c r="AX44" s="22">
        <f t="shared" si="90"/>
      </c>
      <c r="AY44" s="22">
        <f t="shared" si="90"/>
      </c>
      <c r="AZ44" s="22">
        <f t="shared" si="90"/>
      </c>
      <c r="BA44" s="22">
        <f t="shared" si="90"/>
      </c>
      <c r="BB44" s="22">
        <f t="shared" si="91"/>
      </c>
      <c r="BC44" s="22">
        <f t="shared" si="91"/>
      </c>
      <c r="BD44" s="22">
        <f t="shared" si="91"/>
      </c>
      <c r="BE44" s="22">
        <f t="shared" si="91"/>
      </c>
      <c r="BF44" s="22">
        <f t="shared" si="91"/>
      </c>
      <c r="BG44" s="22">
        <f t="shared" si="91"/>
      </c>
      <c r="BH44" s="22">
        <f t="shared" si="91"/>
      </c>
      <c r="BI44" s="22">
        <f t="shared" si="91"/>
      </c>
      <c r="BJ44" s="22">
        <f t="shared" si="91"/>
      </c>
      <c r="BK44" s="48">
        <f t="shared" si="91"/>
      </c>
      <c r="BL44" s="48">
        <f t="shared" si="92"/>
      </c>
      <c r="BM44" s="48">
        <f t="shared" si="92"/>
      </c>
      <c r="BN44" s="48">
        <f t="shared" si="92"/>
      </c>
      <c r="BO44" s="48">
        <f t="shared" si="92"/>
      </c>
      <c r="BP44" s="48">
        <f t="shared" si="92"/>
      </c>
      <c r="BQ44" s="48">
        <f t="shared" si="92"/>
      </c>
      <c r="BR44" s="48">
        <f t="shared" si="92"/>
      </c>
      <c r="BS44" s="48">
        <f t="shared" si="92"/>
      </c>
      <c r="BT44" s="48">
        <f t="shared" si="92"/>
      </c>
      <c r="BU44" s="48">
        <f t="shared" si="92"/>
      </c>
      <c r="BV44" s="48">
        <f t="shared" si="93"/>
      </c>
      <c r="BW44" s="48">
        <f t="shared" si="93"/>
      </c>
      <c r="BX44" s="48">
        <f t="shared" si="93"/>
      </c>
      <c r="BY44" s="48">
        <f t="shared" si="93"/>
      </c>
      <c r="BZ44" s="48">
        <f t="shared" si="93"/>
      </c>
      <c r="CA44" s="48">
        <f t="shared" si="93"/>
      </c>
      <c r="CB44" s="48">
        <f t="shared" si="93"/>
      </c>
      <c r="CC44" s="48">
        <f t="shared" si="93"/>
      </c>
      <c r="CD44" s="48">
        <f t="shared" si="93"/>
      </c>
      <c r="CE44" s="48">
        <f t="shared" si="93"/>
      </c>
      <c r="CF44" s="48">
        <f t="shared" si="94"/>
      </c>
      <c r="CG44" s="48">
        <f t="shared" si="94"/>
      </c>
      <c r="CH44" s="48">
        <f t="shared" si="94"/>
      </c>
      <c r="CI44" s="48">
        <f t="shared" si="94"/>
      </c>
      <c r="CJ44" s="48">
        <f t="shared" si="94"/>
      </c>
      <c r="CK44" s="48">
        <f t="shared" si="94"/>
      </c>
      <c r="CL44" s="48">
        <f t="shared" si="94"/>
      </c>
      <c r="CM44" s="48">
        <f t="shared" si="94"/>
      </c>
      <c r="CN44" s="48">
        <f t="shared" si="94"/>
      </c>
      <c r="CO44" s="48">
        <f t="shared" si="94"/>
      </c>
      <c r="CP44" s="48">
        <f t="shared" si="95"/>
      </c>
      <c r="CQ44" s="48">
        <f t="shared" si="95"/>
      </c>
      <c r="CR44" s="48">
        <f t="shared" si="95"/>
      </c>
      <c r="CS44" s="48">
        <f t="shared" si="95"/>
      </c>
      <c r="CT44" s="48">
        <f t="shared" si="95"/>
      </c>
      <c r="CU44" s="48">
        <f t="shared" si="95"/>
      </c>
      <c r="CV44" s="48">
        <f t="shared" si="95"/>
      </c>
      <c r="CW44" s="48">
        <f t="shared" si="95"/>
      </c>
      <c r="CX44" s="48">
        <f t="shared" si="95"/>
      </c>
      <c r="CY44" s="48">
        <f t="shared" si="95"/>
      </c>
      <c r="CZ44" s="48">
        <f t="shared" si="96"/>
      </c>
      <c r="DA44" s="48">
        <f t="shared" si="96"/>
      </c>
      <c r="DB44" s="48">
        <f t="shared" si="96"/>
      </c>
      <c r="DC44" s="48">
        <f t="shared" si="96"/>
      </c>
      <c r="DD44" s="48">
        <f t="shared" si="96"/>
      </c>
      <c r="DE44" s="48">
        <f t="shared" si="96"/>
      </c>
      <c r="DF44" s="48">
        <f t="shared" si="96"/>
      </c>
      <c r="DG44" s="48">
        <f t="shared" si="96"/>
      </c>
      <c r="DH44" s="48">
        <f t="shared" si="96"/>
      </c>
      <c r="DI44" s="48">
        <f t="shared" si="96"/>
      </c>
      <c r="DJ44" s="48">
        <f t="shared" si="97"/>
      </c>
      <c r="DK44" s="48">
        <f t="shared" si="97"/>
      </c>
      <c r="DL44" s="48">
        <f t="shared" si="97"/>
      </c>
      <c r="DM44" s="48">
        <f t="shared" si="97"/>
      </c>
      <c r="DN44" s="48">
        <f t="shared" si="97"/>
      </c>
      <c r="DO44" s="48">
        <f t="shared" si="97"/>
      </c>
      <c r="DP44" s="48">
        <f t="shared" si="97"/>
      </c>
      <c r="DQ44" s="48">
        <f t="shared" si="97"/>
      </c>
      <c r="DR44" s="48">
        <f t="shared" si="97"/>
      </c>
      <c r="DS44" s="48">
        <f t="shared" si="97"/>
      </c>
      <c r="DT44" s="48">
        <f t="shared" si="98"/>
      </c>
      <c r="DU44" s="48">
        <f t="shared" si="98"/>
      </c>
      <c r="DV44" s="48">
        <f t="shared" si="98"/>
      </c>
      <c r="DW44" s="48">
        <f t="shared" si="98"/>
      </c>
      <c r="DX44" s="48">
        <f t="shared" si="98"/>
      </c>
      <c r="DY44" s="48">
        <f t="shared" si="98"/>
      </c>
      <c r="DZ44" s="48">
        <f t="shared" si="98"/>
      </c>
      <c r="EA44" s="48">
        <f t="shared" si="98"/>
      </c>
      <c r="EB44" s="48">
        <f t="shared" si="98"/>
      </c>
      <c r="EC44" s="48">
        <f t="shared" si="98"/>
      </c>
      <c r="ED44" s="48">
        <f t="shared" si="99"/>
      </c>
      <c r="EE44" s="48">
        <f t="shared" si="99"/>
      </c>
      <c r="EF44" s="48">
        <f t="shared" si="99"/>
      </c>
      <c r="EG44" s="48">
        <f t="shared" si="99"/>
      </c>
      <c r="EH44" s="48">
        <f t="shared" si="99"/>
      </c>
      <c r="EI44" s="48">
        <f t="shared" si="99"/>
      </c>
      <c r="EJ44" s="48">
        <f t="shared" si="99"/>
      </c>
      <c r="EK44" s="48">
        <f t="shared" si="99"/>
      </c>
      <c r="EL44" s="48">
        <f t="shared" si="99"/>
      </c>
      <c r="EM44" s="48">
        <f t="shared" si="99"/>
      </c>
      <c r="EN44" s="48">
        <f t="shared" si="100"/>
      </c>
      <c r="EO44" s="48">
        <f t="shared" si="100"/>
      </c>
      <c r="EP44" s="48">
        <f t="shared" si="100"/>
      </c>
      <c r="EQ44" s="48">
        <f t="shared" si="100"/>
      </c>
      <c r="ER44" s="48">
        <f t="shared" si="100"/>
      </c>
      <c r="ES44" s="48">
        <f t="shared" si="100"/>
      </c>
      <c r="ET44" s="48">
        <f t="shared" si="100"/>
      </c>
      <c r="EU44" s="48">
        <f t="shared" si="100"/>
      </c>
      <c r="EV44" s="48">
        <f t="shared" si="100"/>
      </c>
      <c r="EW44" s="48">
        <f t="shared" si="100"/>
      </c>
      <c r="EX44" s="48">
        <f t="shared" si="101"/>
      </c>
      <c r="EY44" s="48">
        <f t="shared" si="101"/>
      </c>
      <c r="EZ44" s="48">
        <f t="shared" si="101"/>
      </c>
      <c r="FA44" s="48">
        <f t="shared" si="101"/>
      </c>
      <c r="FB44" s="48">
        <f t="shared" si="101"/>
      </c>
      <c r="FC44" s="48">
        <f t="shared" si="101"/>
      </c>
      <c r="FD44" s="48">
        <f t="shared" si="101"/>
      </c>
      <c r="FE44" s="48">
        <f t="shared" si="101"/>
      </c>
      <c r="FF44" s="48">
        <f t="shared" si="101"/>
      </c>
      <c r="FG44" s="48">
        <f t="shared" si="101"/>
      </c>
      <c r="FH44" s="48">
        <f t="shared" si="102"/>
      </c>
      <c r="FI44" s="48">
        <f t="shared" si="102"/>
      </c>
      <c r="FJ44" s="48">
        <f t="shared" si="102"/>
      </c>
      <c r="FK44" s="48">
        <f t="shared" si="102"/>
      </c>
      <c r="FL44" s="48">
        <f t="shared" si="102"/>
      </c>
      <c r="FM44" s="48">
        <f t="shared" si="102"/>
      </c>
      <c r="FN44" s="48">
        <f t="shared" si="102"/>
      </c>
      <c r="FO44" s="48">
        <f t="shared" si="102"/>
      </c>
      <c r="FP44" s="48">
        <f t="shared" si="102"/>
      </c>
      <c r="FQ44" s="48">
        <f t="shared" si="102"/>
      </c>
      <c r="FR44" s="48">
        <f t="shared" si="103"/>
      </c>
      <c r="FS44" s="48">
        <f t="shared" si="103"/>
      </c>
      <c r="FT44" s="48">
        <f t="shared" si="103"/>
      </c>
      <c r="FU44" s="48">
        <f t="shared" si="103"/>
      </c>
      <c r="FV44" s="48">
        <f t="shared" si="103"/>
      </c>
      <c r="FW44" s="48">
        <f t="shared" si="103"/>
      </c>
      <c r="FX44" s="48">
        <f t="shared" si="103"/>
      </c>
      <c r="FY44" s="48">
        <f t="shared" si="103"/>
      </c>
      <c r="FZ44" s="48">
        <f t="shared" si="103"/>
      </c>
      <c r="GA44" s="48">
        <f t="shared" si="103"/>
      </c>
      <c r="GB44" s="48">
        <f t="shared" si="104"/>
      </c>
      <c r="GC44" s="48">
        <f t="shared" si="104"/>
      </c>
      <c r="GD44" s="48">
        <f t="shared" si="104"/>
      </c>
      <c r="GE44" s="48">
        <f t="shared" si="104"/>
      </c>
      <c r="GF44" s="48">
        <f t="shared" si="104"/>
      </c>
      <c r="GG44" s="48">
        <f t="shared" si="104"/>
      </c>
      <c r="GH44" s="48">
        <f t="shared" si="104"/>
      </c>
      <c r="GI44" s="48">
        <f t="shared" si="104"/>
      </c>
      <c r="GJ44" s="48">
        <f t="shared" si="104"/>
      </c>
      <c r="GK44" s="48">
        <f t="shared" si="104"/>
      </c>
      <c r="GL44" s="48">
        <f t="shared" si="105"/>
      </c>
      <c r="GM44" s="48">
        <f t="shared" si="105"/>
      </c>
      <c r="GN44" s="48">
        <f t="shared" si="105"/>
      </c>
      <c r="GO44" s="48">
        <f t="shared" si="105"/>
      </c>
      <c r="GP44" s="48">
        <f t="shared" si="105"/>
      </c>
      <c r="GQ44" s="48">
        <f t="shared" si="105"/>
      </c>
      <c r="GR44" s="48">
        <f t="shared" si="105"/>
      </c>
      <c r="GS44" s="48">
        <f t="shared" si="105"/>
      </c>
      <c r="GT44" s="48">
        <f t="shared" si="105"/>
      </c>
      <c r="GU44" s="48">
        <f t="shared" si="105"/>
      </c>
      <c r="GV44" s="48">
        <f t="shared" si="106"/>
      </c>
      <c r="GW44" s="48">
        <f t="shared" si="106"/>
      </c>
      <c r="GX44" s="48">
        <f t="shared" si="106"/>
      </c>
      <c r="GY44" s="48">
        <f t="shared" si="106"/>
      </c>
      <c r="GZ44" s="48">
        <f t="shared" si="106"/>
      </c>
      <c r="HA44" s="48">
        <f t="shared" si="106"/>
      </c>
      <c r="HB44" s="48">
        <f t="shared" si="106"/>
      </c>
      <c r="HC44" s="48">
        <f t="shared" si="106"/>
      </c>
      <c r="HD44" s="48">
        <f t="shared" si="106"/>
      </c>
      <c r="HE44" s="48">
        <f t="shared" si="106"/>
      </c>
      <c r="HF44" s="48">
        <f t="shared" si="107"/>
      </c>
      <c r="HG44" s="48">
        <f t="shared" si="107"/>
      </c>
      <c r="HH44" s="48">
        <f t="shared" si="107"/>
      </c>
      <c r="HI44" s="48">
        <f t="shared" si="107"/>
      </c>
      <c r="HJ44" s="48">
        <f t="shared" si="107"/>
      </c>
      <c r="HK44" s="48">
        <f t="shared" si="107"/>
      </c>
      <c r="HL44" s="48">
        <f t="shared" si="107"/>
      </c>
      <c r="HM44" s="48">
        <f t="shared" si="107"/>
      </c>
      <c r="HN44" s="48">
        <f t="shared" si="107"/>
      </c>
      <c r="HO44" s="48">
        <f t="shared" si="107"/>
      </c>
      <c r="HP44" s="48">
        <f t="shared" si="108"/>
      </c>
      <c r="HQ44" s="48">
        <f t="shared" si="108"/>
      </c>
      <c r="HR44" s="48">
        <f t="shared" si="108"/>
      </c>
      <c r="HS44" s="48">
        <f t="shared" si="108"/>
      </c>
      <c r="HT44" s="48">
        <f t="shared" si="108"/>
      </c>
      <c r="HU44" s="48">
        <f t="shared" si="108"/>
      </c>
      <c r="HV44" s="48">
        <f t="shared" si="108"/>
      </c>
      <c r="HW44" s="48">
        <f t="shared" si="108"/>
      </c>
      <c r="HX44" s="48">
        <f t="shared" si="108"/>
      </c>
      <c r="HY44" s="48">
        <f t="shared" si="108"/>
      </c>
      <c r="HZ44" s="48">
        <f t="shared" si="109"/>
      </c>
      <c r="IA44" s="48">
        <f t="shared" si="109"/>
      </c>
      <c r="IB44" s="48">
        <f t="shared" si="109"/>
      </c>
      <c r="IC44" s="48">
        <f t="shared" si="109"/>
      </c>
      <c r="ID44" s="48">
        <f t="shared" si="109"/>
      </c>
      <c r="IE44" s="48">
        <f t="shared" si="109"/>
      </c>
      <c r="IF44" s="48">
        <f t="shared" si="109"/>
      </c>
      <c r="IG44" s="48">
        <f t="shared" si="109"/>
      </c>
      <c r="IH44" s="48">
        <f t="shared" si="109"/>
      </c>
      <c r="II44" s="48">
        <f t="shared" si="109"/>
      </c>
      <c r="IJ44" s="48">
        <f t="shared" si="109"/>
      </c>
      <c r="IK44"/>
      <c r="IL44"/>
      <c r="IM44"/>
      <c r="IN44"/>
      <c r="IO44"/>
      <c r="IP44"/>
      <c r="IQ44"/>
    </row>
    <row r="45" spans="1:251" ht="24.75" customHeight="1">
      <c r="A45" s="64"/>
      <c r="B45" s="62"/>
      <c r="C45" s="62"/>
      <c r="D45" s="62"/>
      <c r="E45" s="23">
        <f t="shared" si="110"/>
        <v>40</v>
      </c>
      <c r="F45" s="23" t="s">
        <v>32</v>
      </c>
      <c r="G45" s="47">
        <v>41812</v>
      </c>
      <c r="H45" s="25">
        <v>0.7916666666666666</v>
      </c>
      <c r="I45" s="26" t="s">
        <v>562</v>
      </c>
      <c r="J45" s="147" t="s">
        <v>417</v>
      </c>
      <c r="K45" s="27">
        <v>41812</v>
      </c>
      <c r="L45" s="27"/>
      <c r="M45" s="21">
        <f t="shared" si="40"/>
        <v>-41812</v>
      </c>
      <c r="N45" s="22">
        <f t="shared" si="87"/>
      </c>
      <c r="O45" s="22">
        <f t="shared" si="87"/>
      </c>
      <c r="P45" s="22">
        <f t="shared" si="87"/>
      </c>
      <c r="Q45" s="22">
        <f t="shared" si="87"/>
      </c>
      <c r="R45" s="22">
        <f t="shared" si="87"/>
      </c>
      <c r="S45" s="22">
        <f t="shared" si="87"/>
      </c>
      <c r="T45" s="22">
        <f t="shared" si="87"/>
      </c>
      <c r="U45" s="22">
        <f t="shared" si="87"/>
      </c>
      <c r="V45" s="22">
        <f t="shared" si="87"/>
      </c>
      <c r="W45" s="22">
        <f t="shared" si="87"/>
      </c>
      <c r="X45" s="22">
        <f t="shared" si="88"/>
      </c>
      <c r="Y45" s="22">
        <f t="shared" si="88"/>
      </c>
      <c r="Z45" s="22">
        <f t="shared" si="88"/>
      </c>
      <c r="AA45" s="22">
        <f t="shared" si="88"/>
      </c>
      <c r="AB45" s="22">
        <f t="shared" si="88"/>
      </c>
      <c r="AC45" s="22">
        <f t="shared" si="88"/>
      </c>
      <c r="AD45" s="22">
        <f t="shared" si="88"/>
      </c>
      <c r="AE45" s="22">
        <f t="shared" si="88"/>
      </c>
      <c r="AF45" s="22">
        <f t="shared" si="88"/>
      </c>
      <c r="AG45" s="22">
        <f t="shared" si="88"/>
      </c>
      <c r="AH45" s="22">
        <f t="shared" si="89"/>
      </c>
      <c r="AI45" s="22">
        <f t="shared" si="89"/>
      </c>
      <c r="AJ45" s="22">
        <f t="shared" si="89"/>
      </c>
      <c r="AK45" s="22">
        <f t="shared" si="89"/>
      </c>
      <c r="AL45" s="22">
        <f t="shared" si="89"/>
      </c>
      <c r="AM45" s="22">
        <f t="shared" si="89"/>
      </c>
      <c r="AN45" s="22">
        <f t="shared" si="89"/>
      </c>
      <c r="AO45" s="22">
        <f t="shared" si="89"/>
      </c>
      <c r="AP45" s="22">
        <f t="shared" si="89"/>
      </c>
      <c r="AQ45" s="22">
        <f t="shared" si="89"/>
      </c>
      <c r="AR45" s="22">
        <f t="shared" si="90"/>
      </c>
      <c r="AS45" s="22">
        <f t="shared" si="90"/>
      </c>
      <c r="AT45" s="22">
        <f t="shared" si="90"/>
      </c>
      <c r="AU45" s="22">
        <f t="shared" si="90"/>
      </c>
      <c r="AV45" s="22">
        <f t="shared" si="90"/>
      </c>
      <c r="AW45" s="22">
        <f t="shared" si="90"/>
      </c>
      <c r="AX45" s="22">
        <f t="shared" si="90"/>
      </c>
      <c r="AY45" s="22">
        <f t="shared" si="90"/>
      </c>
      <c r="AZ45" s="22">
        <f t="shared" si="90"/>
      </c>
      <c r="BA45" s="22">
        <f t="shared" si="90"/>
      </c>
      <c r="BB45" s="22">
        <f t="shared" si="91"/>
      </c>
      <c r="BC45" s="22">
        <f t="shared" si="91"/>
      </c>
      <c r="BD45" s="22">
        <f t="shared" si="91"/>
      </c>
      <c r="BE45" s="22">
        <f t="shared" si="91"/>
      </c>
      <c r="BF45" s="22">
        <f t="shared" si="91"/>
      </c>
      <c r="BG45" s="22">
        <f t="shared" si="91"/>
      </c>
      <c r="BH45" s="22">
        <f t="shared" si="91"/>
      </c>
      <c r="BI45" s="22">
        <f t="shared" si="91"/>
      </c>
      <c r="BJ45" s="22">
        <f t="shared" si="91"/>
      </c>
      <c r="BK45" s="48">
        <f t="shared" si="91"/>
      </c>
      <c r="BL45" s="48">
        <f t="shared" si="92"/>
      </c>
      <c r="BM45" s="48">
        <f t="shared" si="92"/>
      </c>
      <c r="BN45" s="48">
        <f t="shared" si="92"/>
      </c>
      <c r="BO45" s="48">
        <f t="shared" si="92"/>
      </c>
      <c r="BP45" s="48">
        <f t="shared" si="92"/>
      </c>
      <c r="BQ45" s="48">
        <f t="shared" si="92"/>
      </c>
      <c r="BR45" s="48">
        <f t="shared" si="92"/>
      </c>
      <c r="BS45" s="48">
        <f t="shared" si="92"/>
      </c>
      <c r="BT45" s="48">
        <f t="shared" si="92"/>
      </c>
      <c r="BU45" s="48">
        <f t="shared" si="92"/>
      </c>
      <c r="BV45" s="48">
        <f t="shared" si="93"/>
      </c>
      <c r="BW45" s="48">
        <f t="shared" si="93"/>
      </c>
      <c r="BX45" s="48">
        <f t="shared" si="93"/>
      </c>
      <c r="BY45" s="48">
        <f t="shared" si="93"/>
      </c>
      <c r="BZ45" s="48">
        <f t="shared" si="93"/>
      </c>
      <c r="CA45" s="48">
        <f t="shared" si="93"/>
      </c>
      <c r="CB45" s="48">
        <f t="shared" si="93"/>
      </c>
      <c r="CC45" s="48">
        <f t="shared" si="93"/>
      </c>
      <c r="CD45" s="48">
        <f t="shared" si="93"/>
      </c>
      <c r="CE45" s="48">
        <f t="shared" si="93"/>
      </c>
      <c r="CF45" s="48">
        <f t="shared" si="94"/>
      </c>
      <c r="CG45" s="48">
        <f t="shared" si="94"/>
      </c>
      <c r="CH45" s="48">
        <f t="shared" si="94"/>
      </c>
      <c r="CI45" s="48">
        <f t="shared" si="94"/>
      </c>
      <c r="CJ45" s="48">
        <f t="shared" si="94"/>
      </c>
      <c r="CK45" s="48">
        <f t="shared" si="94"/>
      </c>
      <c r="CL45" s="48">
        <f t="shared" si="94"/>
      </c>
      <c r="CM45" s="48">
        <f t="shared" si="94"/>
      </c>
      <c r="CN45" s="48">
        <f t="shared" si="94"/>
      </c>
      <c r="CO45" s="48">
        <f t="shared" si="94"/>
      </c>
      <c r="CP45" s="48">
        <f t="shared" si="95"/>
      </c>
      <c r="CQ45" s="48">
        <f t="shared" si="95"/>
      </c>
      <c r="CR45" s="48">
        <f t="shared" si="95"/>
      </c>
      <c r="CS45" s="48">
        <f t="shared" si="95"/>
      </c>
      <c r="CT45" s="48">
        <f t="shared" si="95"/>
      </c>
      <c r="CU45" s="48">
        <f t="shared" si="95"/>
      </c>
      <c r="CV45" s="48">
        <f t="shared" si="95"/>
      </c>
      <c r="CW45" s="48">
        <f t="shared" si="95"/>
      </c>
      <c r="CX45" s="48">
        <f t="shared" si="95"/>
      </c>
      <c r="CY45" s="48">
        <f t="shared" si="95"/>
      </c>
      <c r="CZ45" s="48">
        <f t="shared" si="96"/>
      </c>
      <c r="DA45" s="48">
        <f t="shared" si="96"/>
      </c>
      <c r="DB45" s="48">
        <f t="shared" si="96"/>
      </c>
      <c r="DC45" s="48">
        <f t="shared" si="96"/>
      </c>
      <c r="DD45" s="48">
        <f t="shared" si="96"/>
      </c>
      <c r="DE45" s="48">
        <f t="shared" si="96"/>
      </c>
      <c r="DF45" s="48">
        <f t="shared" si="96"/>
      </c>
      <c r="DG45" s="48">
        <f t="shared" si="96"/>
      </c>
      <c r="DH45" s="48">
        <f t="shared" si="96"/>
      </c>
      <c r="DI45" s="48">
        <f t="shared" si="96"/>
      </c>
      <c r="DJ45" s="48">
        <f t="shared" si="97"/>
      </c>
      <c r="DK45" s="48">
        <f t="shared" si="97"/>
      </c>
      <c r="DL45" s="48">
        <f t="shared" si="97"/>
      </c>
      <c r="DM45" s="48">
        <f t="shared" si="97"/>
      </c>
      <c r="DN45" s="48">
        <f t="shared" si="97"/>
      </c>
      <c r="DO45" s="48">
        <f t="shared" si="97"/>
      </c>
      <c r="DP45" s="48">
        <f t="shared" si="97"/>
      </c>
      <c r="DQ45" s="48">
        <f t="shared" si="97"/>
      </c>
      <c r="DR45" s="48">
        <f t="shared" si="97"/>
      </c>
      <c r="DS45" s="48">
        <f t="shared" si="97"/>
      </c>
      <c r="DT45" s="48">
        <f t="shared" si="98"/>
      </c>
      <c r="DU45" s="48">
        <f t="shared" si="98"/>
      </c>
      <c r="DV45" s="48">
        <f t="shared" si="98"/>
      </c>
      <c r="DW45" s="48">
        <f t="shared" si="98"/>
      </c>
      <c r="DX45" s="48">
        <f t="shared" si="98"/>
      </c>
      <c r="DY45" s="48">
        <f t="shared" si="98"/>
      </c>
      <c r="DZ45" s="48">
        <f t="shared" si="98"/>
      </c>
      <c r="EA45" s="48">
        <f t="shared" si="98"/>
      </c>
      <c r="EB45" s="48">
        <f t="shared" si="98"/>
      </c>
      <c r="EC45" s="48">
        <f t="shared" si="98"/>
      </c>
      <c r="ED45" s="48">
        <f t="shared" si="99"/>
      </c>
      <c r="EE45" s="48">
        <f t="shared" si="99"/>
      </c>
      <c r="EF45" s="48">
        <f t="shared" si="99"/>
      </c>
      <c r="EG45" s="48">
        <f t="shared" si="99"/>
      </c>
      <c r="EH45" s="48">
        <f t="shared" si="99"/>
      </c>
      <c r="EI45" s="48">
        <f t="shared" si="99"/>
      </c>
      <c r="EJ45" s="48">
        <f t="shared" si="99"/>
      </c>
      <c r="EK45" s="48">
        <f t="shared" si="99"/>
      </c>
      <c r="EL45" s="48">
        <f t="shared" si="99"/>
      </c>
      <c r="EM45" s="48">
        <f t="shared" si="99"/>
      </c>
      <c r="EN45" s="48">
        <f t="shared" si="100"/>
      </c>
      <c r="EO45" s="48">
        <f t="shared" si="100"/>
      </c>
      <c r="EP45" s="48">
        <f t="shared" si="100"/>
      </c>
      <c r="EQ45" s="48">
        <f t="shared" si="100"/>
      </c>
      <c r="ER45" s="48">
        <f t="shared" si="100"/>
      </c>
      <c r="ES45" s="48">
        <f t="shared" si="100"/>
      </c>
      <c r="ET45" s="48">
        <f t="shared" si="100"/>
      </c>
      <c r="EU45" s="48">
        <f t="shared" si="100"/>
      </c>
      <c r="EV45" s="48">
        <f t="shared" si="100"/>
      </c>
      <c r="EW45" s="48">
        <f t="shared" si="100"/>
      </c>
      <c r="EX45" s="48">
        <f t="shared" si="101"/>
      </c>
      <c r="EY45" s="48">
        <f t="shared" si="101"/>
      </c>
      <c r="EZ45" s="48">
        <f t="shared" si="101"/>
      </c>
      <c r="FA45" s="48">
        <f t="shared" si="101"/>
      </c>
      <c r="FB45" s="48">
        <f t="shared" si="101"/>
      </c>
      <c r="FC45" s="48">
        <f t="shared" si="101"/>
      </c>
      <c r="FD45" s="48">
        <f t="shared" si="101"/>
      </c>
      <c r="FE45" s="48">
        <f t="shared" si="101"/>
      </c>
      <c r="FF45" s="48">
        <f t="shared" si="101"/>
      </c>
      <c r="FG45" s="48">
        <f t="shared" si="101"/>
      </c>
      <c r="FH45" s="48">
        <f t="shared" si="102"/>
      </c>
      <c r="FI45" s="48">
        <f t="shared" si="102"/>
      </c>
      <c r="FJ45" s="48">
        <f t="shared" si="102"/>
      </c>
      <c r="FK45" s="48">
        <f t="shared" si="102"/>
      </c>
      <c r="FL45" s="48">
        <f t="shared" si="102"/>
      </c>
      <c r="FM45" s="48">
        <f t="shared" si="102"/>
      </c>
      <c r="FN45" s="48">
        <f t="shared" si="102"/>
      </c>
      <c r="FO45" s="48">
        <f t="shared" si="102"/>
      </c>
      <c r="FP45" s="48">
        <f t="shared" si="102"/>
      </c>
      <c r="FQ45" s="48">
        <f t="shared" si="102"/>
      </c>
      <c r="FR45" s="48">
        <f t="shared" si="103"/>
      </c>
      <c r="FS45" s="48">
        <f t="shared" si="103"/>
      </c>
      <c r="FT45" s="48">
        <f t="shared" si="103"/>
      </c>
      <c r="FU45" s="48">
        <f t="shared" si="103"/>
      </c>
      <c r="FV45" s="48">
        <f t="shared" si="103"/>
      </c>
      <c r="FW45" s="48">
        <f t="shared" si="103"/>
      </c>
      <c r="FX45" s="48">
        <f t="shared" si="103"/>
      </c>
      <c r="FY45" s="48">
        <f t="shared" si="103"/>
      </c>
      <c r="FZ45" s="48">
        <f t="shared" si="103"/>
      </c>
      <c r="GA45" s="48">
        <f t="shared" si="103"/>
      </c>
      <c r="GB45" s="48">
        <f t="shared" si="104"/>
      </c>
      <c r="GC45" s="48">
        <f t="shared" si="104"/>
      </c>
      <c r="GD45" s="48">
        <f t="shared" si="104"/>
      </c>
      <c r="GE45" s="48">
        <f t="shared" si="104"/>
      </c>
      <c r="GF45" s="48">
        <f t="shared" si="104"/>
      </c>
      <c r="GG45" s="48">
        <f t="shared" si="104"/>
      </c>
      <c r="GH45" s="48">
        <f t="shared" si="104"/>
      </c>
      <c r="GI45" s="48">
        <f t="shared" si="104"/>
      </c>
      <c r="GJ45" s="48">
        <f t="shared" si="104"/>
      </c>
      <c r="GK45" s="48">
        <f t="shared" si="104"/>
      </c>
      <c r="GL45" s="48">
        <f t="shared" si="105"/>
      </c>
      <c r="GM45" s="48">
        <f t="shared" si="105"/>
      </c>
      <c r="GN45" s="48">
        <f t="shared" si="105"/>
      </c>
      <c r="GO45" s="48">
        <f t="shared" si="105"/>
      </c>
      <c r="GP45" s="48">
        <f t="shared" si="105"/>
      </c>
      <c r="GQ45" s="48">
        <f t="shared" si="105"/>
      </c>
      <c r="GR45" s="48">
        <f t="shared" si="105"/>
      </c>
      <c r="GS45" s="48">
        <f t="shared" si="105"/>
      </c>
      <c r="GT45" s="48">
        <f t="shared" si="105"/>
      </c>
      <c r="GU45" s="48">
        <f t="shared" si="105"/>
      </c>
      <c r="GV45" s="48">
        <f t="shared" si="106"/>
      </c>
      <c r="GW45" s="48">
        <f t="shared" si="106"/>
      </c>
      <c r="GX45" s="48">
        <f t="shared" si="106"/>
      </c>
      <c r="GY45" s="48">
        <f t="shared" si="106"/>
      </c>
      <c r="GZ45" s="48">
        <f t="shared" si="106"/>
      </c>
      <c r="HA45" s="48">
        <f t="shared" si="106"/>
      </c>
      <c r="HB45" s="48">
        <f t="shared" si="106"/>
      </c>
      <c r="HC45" s="48">
        <f t="shared" si="106"/>
      </c>
      <c r="HD45" s="48">
        <f t="shared" si="106"/>
      </c>
      <c r="HE45" s="48">
        <f t="shared" si="106"/>
      </c>
      <c r="HF45" s="48">
        <f t="shared" si="107"/>
      </c>
      <c r="HG45" s="48">
        <f t="shared" si="107"/>
      </c>
      <c r="HH45" s="48">
        <f t="shared" si="107"/>
      </c>
      <c r="HI45" s="48">
        <f t="shared" si="107"/>
      </c>
      <c r="HJ45" s="48">
        <f t="shared" si="107"/>
      </c>
      <c r="HK45" s="48">
        <f t="shared" si="107"/>
      </c>
      <c r="HL45" s="48">
        <f t="shared" si="107"/>
      </c>
      <c r="HM45" s="48">
        <f t="shared" si="107"/>
      </c>
      <c r="HN45" s="48">
        <f t="shared" si="107"/>
      </c>
      <c r="HO45" s="48">
        <f t="shared" si="107"/>
      </c>
      <c r="HP45" s="48">
        <f t="shared" si="108"/>
      </c>
      <c r="HQ45" s="48">
        <f t="shared" si="108"/>
      </c>
      <c r="HR45" s="48">
        <f t="shared" si="108"/>
      </c>
      <c r="HS45" s="48">
        <f t="shared" si="108"/>
      </c>
      <c r="HT45" s="48">
        <f t="shared" si="108"/>
      </c>
      <c r="HU45" s="48">
        <f t="shared" si="108"/>
      </c>
      <c r="HV45" s="48">
        <f t="shared" si="108"/>
      </c>
      <c r="HW45" s="48">
        <f t="shared" si="108"/>
      </c>
      <c r="HX45" s="48">
        <f t="shared" si="108"/>
      </c>
      <c r="HY45" s="48">
        <f t="shared" si="108"/>
      </c>
      <c r="HZ45" s="48">
        <f t="shared" si="109"/>
      </c>
      <c r="IA45" s="48">
        <f t="shared" si="109"/>
      </c>
      <c r="IB45" s="48">
        <f t="shared" si="109"/>
      </c>
      <c r="IC45" s="48">
        <f t="shared" si="109"/>
      </c>
      <c r="ID45" s="48">
        <f t="shared" si="109"/>
      </c>
      <c r="IE45" s="48">
        <f t="shared" si="109"/>
      </c>
      <c r="IF45" s="48">
        <f t="shared" si="109"/>
      </c>
      <c r="IG45" s="48">
        <f t="shared" si="109"/>
      </c>
      <c r="IH45" s="48">
        <f t="shared" si="109"/>
      </c>
      <c r="II45" s="48">
        <f t="shared" si="109"/>
      </c>
      <c r="IJ45" s="48">
        <f t="shared" si="109"/>
      </c>
      <c r="IK45"/>
      <c r="IL45"/>
      <c r="IM45"/>
      <c r="IN45"/>
      <c r="IO45"/>
      <c r="IP45"/>
      <c r="IQ45"/>
    </row>
    <row r="46" spans="1:251" ht="24.75" customHeight="1">
      <c r="A46" s="64"/>
      <c r="B46" s="62"/>
      <c r="C46" s="62"/>
      <c r="D46" s="62"/>
      <c r="E46" s="23">
        <f t="shared" si="110"/>
        <v>41</v>
      </c>
      <c r="F46" s="23" t="s">
        <v>32</v>
      </c>
      <c r="G46" s="47">
        <v>41816</v>
      </c>
      <c r="H46" s="25">
        <v>0.5416666666666666</v>
      </c>
      <c r="I46" s="26" t="s">
        <v>564</v>
      </c>
      <c r="J46" s="147" t="s">
        <v>425</v>
      </c>
      <c r="K46" s="27">
        <v>41816</v>
      </c>
      <c r="L46" s="27"/>
      <c r="M46" s="21">
        <f t="shared" si="40"/>
        <v>-41816</v>
      </c>
      <c r="N46" s="22">
        <f aca="true" t="shared" si="111" ref="N46:W55">IF(N$4=$K46,1,"")</f>
      </c>
      <c r="O46" s="22">
        <f t="shared" si="111"/>
      </c>
      <c r="P46" s="22">
        <f t="shared" si="111"/>
      </c>
      <c r="Q46" s="22">
        <f t="shared" si="111"/>
      </c>
      <c r="R46" s="22">
        <f t="shared" si="111"/>
      </c>
      <c r="S46" s="22">
        <f t="shared" si="111"/>
      </c>
      <c r="T46" s="22">
        <f t="shared" si="111"/>
      </c>
      <c r="U46" s="22">
        <f t="shared" si="111"/>
      </c>
      <c r="V46" s="22">
        <f t="shared" si="111"/>
      </c>
      <c r="W46" s="22">
        <f t="shared" si="111"/>
      </c>
      <c r="X46" s="22">
        <f aca="true" t="shared" si="112" ref="X46:AG55">IF(X$4=$K46,1,"")</f>
      </c>
      <c r="Y46" s="22">
        <f t="shared" si="112"/>
      </c>
      <c r="Z46" s="22">
        <f t="shared" si="112"/>
      </c>
      <c r="AA46" s="22">
        <f t="shared" si="112"/>
      </c>
      <c r="AB46" s="22">
        <f t="shared" si="112"/>
      </c>
      <c r="AC46" s="22">
        <f t="shared" si="112"/>
      </c>
      <c r="AD46" s="22">
        <f t="shared" si="112"/>
      </c>
      <c r="AE46" s="22">
        <f t="shared" si="112"/>
      </c>
      <c r="AF46" s="22">
        <f t="shared" si="112"/>
      </c>
      <c r="AG46" s="22">
        <f t="shared" si="112"/>
      </c>
      <c r="AH46" s="22">
        <f aca="true" t="shared" si="113" ref="AH46:AQ55">IF(AH$4=$K46,1,"")</f>
      </c>
      <c r="AI46" s="22">
        <f t="shared" si="113"/>
      </c>
      <c r="AJ46" s="22">
        <f t="shared" si="113"/>
      </c>
      <c r="AK46" s="22">
        <f t="shared" si="113"/>
      </c>
      <c r="AL46" s="22">
        <f t="shared" si="113"/>
      </c>
      <c r="AM46" s="22">
        <f t="shared" si="113"/>
      </c>
      <c r="AN46" s="22">
        <f t="shared" si="113"/>
      </c>
      <c r="AO46" s="22">
        <f t="shared" si="113"/>
      </c>
      <c r="AP46" s="22">
        <f t="shared" si="113"/>
      </c>
      <c r="AQ46" s="22">
        <f t="shared" si="113"/>
      </c>
      <c r="AR46" s="22">
        <f aca="true" t="shared" si="114" ref="AR46:BA55">IF(AR$4=$K46,1,"")</f>
      </c>
      <c r="AS46" s="22">
        <f t="shared" si="114"/>
      </c>
      <c r="AT46" s="22">
        <f t="shared" si="114"/>
      </c>
      <c r="AU46" s="22">
        <f t="shared" si="114"/>
      </c>
      <c r="AV46" s="22">
        <f t="shared" si="114"/>
      </c>
      <c r="AW46" s="22">
        <f t="shared" si="114"/>
      </c>
      <c r="AX46" s="22">
        <f t="shared" si="114"/>
      </c>
      <c r="AY46" s="22">
        <f t="shared" si="114"/>
      </c>
      <c r="AZ46" s="22">
        <f t="shared" si="114"/>
      </c>
      <c r="BA46" s="22">
        <f t="shared" si="114"/>
      </c>
      <c r="BB46" s="22">
        <f aca="true" t="shared" si="115" ref="BB46:BK55">IF(BB$4=$K46,1,"")</f>
      </c>
      <c r="BC46" s="22">
        <f t="shared" si="115"/>
      </c>
      <c r="BD46" s="22">
        <f t="shared" si="115"/>
      </c>
      <c r="BE46" s="22">
        <f t="shared" si="115"/>
      </c>
      <c r="BF46" s="22">
        <f t="shared" si="115"/>
      </c>
      <c r="BG46" s="22">
        <f t="shared" si="115"/>
      </c>
      <c r="BH46" s="22">
        <f t="shared" si="115"/>
      </c>
      <c r="BI46" s="22">
        <f t="shared" si="115"/>
      </c>
      <c r="BJ46" s="22">
        <f t="shared" si="115"/>
      </c>
      <c r="BK46" s="48">
        <f t="shared" si="115"/>
      </c>
      <c r="BL46" s="48">
        <f aca="true" t="shared" si="116" ref="BL46:BU55">IF(BL$4=$K46,1,"")</f>
      </c>
      <c r="BM46" s="48">
        <f t="shared" si="116"/>
      </c>
      <c r="BN46" s="48">
        <f t="shared" si="116"/>
      </c>
      <c r="BO46" s="48">
        <f t="shared" si="116"/>
      </c>
      <c r="BP46" s="48">
        <f t="shared" si="116"/>
      </c>
      <c r="BQ46" s="48">
        <f t="shared" si="116"/>
      </c>
      <c r="BR46" s="48">
        <f t="shared" si="116"/>
      </c>
      <c r="BS46" s="48">
        <f t="shared" si="116"/>
      </c>
      <c r="BT46" s="48">
        <f t="shared" si="116"/>
      </c>
      <c r="BU46" s="48">
        <f t="shared" si="116"/>
      </c>
      <c r="BV46" s="48">
        <f aca="true" t="shared" si="117" ref="BV46:CE55">IF(BV$4=$K46,1,"")</f>
      </c>
      <c r="BW46" s="48">
        <f t="shared" si="117"/>
      </c>
      <c r="BX46" s="48">
        <f t="shared" si="117"/>
      </c>
      <c r="BY46" s="48">
        <f t="shared" si="117"/>
      </c>
      <c r="BZ46" s="48">
        <f t="shared" si="117"/>
      </c>
      <c r="CA46" s="48">
        <f t="shared" si="117"/>
      </c>
      <c r="CB46" s="48">
        <f t="shared" si="117"/>
      </c>
      <c r="CC46" s="48">
        <f t="shared" si="117"/>
      </c>
      <c r="CD46" s="48">
        <f t="shared" si="117"/>
      </c>
      <c r="CE46" s="48">
        <f t="shared" si="117"/>
      </c>
      <c r="CF46" s="48">
        <f aca="true" t="shared" si="118" ref="CF46:CO55">IF(CF$4=$K46,1,"")</f>
      </c>
      <c r="CG46" s="48">
        <f t="shared" si="118"/>
      </c>
      <c r="CH46" s="48">
        <f t="shared" si="118"/>
      </c>
      <c r="CI46" s="48">
        <f t="shared" si="118"/>
      </c>
      <c r="CJ46" s="48">
        <f t="shared" si="118"/>
      </c>
      <c r="CK46" s="48">
        <f t="shared" si="118"/>
      </c>
      <c r="CL46" s="48">
        <f t="shared" si="118"/>
      </c>
      <c r="CM46" s="48">
        <f t="shared" si="118"/>
      </c>
      <c r="CN46" s="48">
        <f t="shared" si="118"/>
      </c>
      <c r="CO46" s="48">
        <f t="shared" si="118"/>
      </c>
      <c r="CP46" s="48">
        <f aca="true" t="shared" si="119" ref="CP46:CY55">IF(CP$4=$K46,1,"")</f>
      </c>
      <c r="CQ46" s="48">
        <f t="shared" si="119"/>
      </c>
      <c r="CR46" s="48">
        <f t="shared" si="119"/>
      </c>
      <c r="CS46" s="48">
        <f t="shared" si="119"/>
      </c>
      <c r="CT46" s="48">
        <f t="shared" si="119"/>
      </c>
      <c r="CU46" s="48">
        <f t="shared" si="119"/>
      </c>
      <c r="CV46" s="48">
        <f t="shared" si="119"/>
      </c>
      <c r="CW46" s="48">
        <f t="shared" si="119"/>
      </c>
      <c r="CX46" s="48">
        <f t="shared" si="119"/>
      </c>
      <c r="CY46" s="48">
        <f t="shared" si="119"/>
      </c>
      <c r="CZ46" s="48">
        <f aca="true" t="shared" si="120" ref="CZ46:DI55">IF(CZ$4=$K46,1,"")</f>
      </c>
      <c r="DA46" s="48">
        <f t="shared" si="120"/>
      </c>
      <c r="DB46" s="48">
        <f t="shared" si="120"/>
      </c>
      <c r="DC46" s="48">
        <f t="shared" si="120"/>
      </c>
      <c r="DD46" s="48">
        <f t="shared" si="120"/>
      </c>
      <c r="DE46" s="48">
        <f t="shared" si="120"/>
      </c>
      <c r="DF46" s="48">
        <f t="shared" si="120"/>
      </c>
      <c r="DG46" s="48">
        <f t="shared" si="120"/>
      </c>
      <c r="DH46" s="48">
        <f t="shared" si="120"/>
      </c>
      <c r="DI46" s="48">
        <f t="shared" si="120"/>
      </c>
      <c r="DJ46" s="48">
        <f aca="true" t="shared" si="121" ref="DJ46:DS55">IF(DJ$4=$K46,1,"")</f>
      </c>
      <c r="DK46" s="48">
        <f t="shared" si="121"/>
      </c>
      <c r="DL46" s="48">
        <f t="shared" si="121"/>
      </c>
      <c r="DM46" s="48">
        <f t="shared" si="121"/>
      </c>
      <c r="DN46" s="48">
        <f t="shared" si="121"/>
      </c>
      <c r="DO46" s="48">
        <f t="shared" si="121"/>
      </c>
      <c r="DP46" s="48">
        <f t="shared" si="121"/>
      </c>
      <c r="DQ46" s="48">
        <f t="shared" si="121"/>
      </c>
      <c r="DR46" s="48">
        <f t="shared" si="121"/>
      </c>
      <c r="DS46" s="48">
        <f t="shared" si="121"/>
      </c>
      <c r="DT46" s="48">
        <f aca="true" t="shared" si="122" ref="DT46:EC55">IF(DT$4=$K46,1,"")</f>
      </c>
      <c r="DU46" s="48">
        <f t="shared" si="122"/>
      </c>
      <c r="DV46" s="48">
        <f t="shared" si="122"/>
      </c>
      <c r="DW46" s="48">
        <f t="shared" si="122"/>
      </c>
      <c r="DX46" s="48">
        <f t="shared" si="122"/>
      </c>
      <c r="DY46" s="48">
        <f t="shared" si="122"/>
      </c>
      <c r="DZ46" s="48">
        <f t="shared" si="122"/>
      </c>
      <c r="EA46" s="48">
        <f t="shared" si="122"/>
      </c>
      <c r="EB46" s="48">
        <f t="shared" si="122"/>
      </c>
      <c r="EC46" s="48">
        <f t="shared" si="122"/>
      </c>
      <c r="ED46" s="48">
        <f aca="true" t="shared" si="123" ref="ED46:EM55">IF(ED$4=$K46,1,"")</f>
      </c>
      <c r="EE46" s="48">
        <f t="shared" si="123"/>
      </c>
      <c r="EF46" s="48">
        <f t="shared" si="123"/>
      </c>
      <c r="EG46" s="48">
        <f t="shared" si="123"/>
      </c>
      <c r="EH46" s="48">
        <f t="shared" si="123"/>
      </c>
      <c r="EI46" s="48">
        <f t="shared" si="123"/>
      </c>
      <c r="EJ46" s="48">
        <f t="shared" si="123"/>
      </c>
      <c r="EK46" s="48">
        <f t="shared" si="123"/>
      </c>
      <c r="EL46" s="48">
        <f t="shared" si="123"/>
      </c>
      <c r="EM46" s="48">
        <f t="shared" si="123"/>
      </c>
      <c r="EN46" s="48">
        <f aca="true" t="shared" si="124" ref="EN46:EW55">IF(EN$4=$K46,1,"")</f>
      </c>
      <c r="EO46" s="48">
        <f t="shared" si="124"/>
      </c>
      <c r="EP46" s="48">
        <f t="shared" si="124"/>
      </c>
      <c r="EQ46" s="48">
        <f t="shared" si="124"/>
      </c>
      <c r="ER46" s="48">
        <f t="shared" si="124"/>
      </c>
      <c r="ES46" s="48">
        <f t="shared" si="124"/>
      </c>
      <c r="ET46" s="48">
        <f t="shared" si="124"/>
      </c>
      <c r="EU46" s="48">
        <f t="shared" si="124"/>
      </c>
      <c r="EV46" s="48">
        <f t="shared" si="124"/>
      </c>
      <c r="EW46" s="48">
        <f t="shared" si="124"/>
      </c>
      <c r="EX46" s="48">
        <f aca="true" t="shared" si="125" ref="EX46:FG55">IF(EX$4=$K46,1,"")</f>
      </c>
      <c r="EY46" s="48">
        <f t="shared" si="125"/>
      </c>
      <c r="EZ46" s="48">
        <f t="shared" si="125"/>
      </c>
      <c r="FA46" s="48">
        <f t="shared" si="125"/>
      </c>
      <c r="FB46" s="48">
        <f t="shared" si="125"/>
      </c>
      <c r="FC46" s="48">
        <f t="shared" si="125"/>
      </c>
      <c r="FD46" s="48">
        <f t="shared" si="125"/>
      </c>
      <c r="FE46" s="48">
        <f t="shared" si="125"/>
      </c>
      <c r="FF46" s="48">
        <f t="shared" si="125"/>
      </c>
      <c r="FG46" s="48">
        <f t="shared" si="125"/>
      </c>
      <c r="FH46" s="48">
        <f aca="true" t="shared" si="126" ref="FH46:FQ55">IF(FH$4=$K46,1,"")</f>
      </c>
      <c r="FI46" s="48">
        <f t="shared" si="126"/>
      </c>
      <c r="FJ46" s="48">
        <f t="shared" si="126"/>
      </c>
      <c r="FK46" s="48">
        <f t="shared" si="126"/>
      </c>
      <c r="FL46" s="48">
        <f t="shared" si="126"/>
      </c>
      <c r="FM46" s="48">
        <f t="shared" si="126"/>
      </c>
      <c r="FN46" s="48">
        <f t="shared" si="126"/>
      </c>
      <c r="FO46" s="48">
        <f t="shared" si="126"/>
      </c>
      <c r="FP46" s="48">
        <f t="shared" si="126"/>
      </c>
      <c r="FQ46" s="48">
        <f t="shared" si="126"/>
      </c>
      <c r="FR46" s="48">
        <f aca="true" t="shared" si="127" ref="FR46:GA55">IF(FR$4=$K46,1,"")</f>
      </c>
      <c r="FS46" s="48">
        <f t="shared" si="127"/>
      </c>
      <c r="FT46" s="48">
        <f t="shared" si="127"/>
      </c>
      <c r="FU46" s="48">
        <f t="shared" si="127"/>
      </c>
      <c r="FV46" s="48">
        <f t="shared" si="127"/>
      </c>
      <c r="FW46" s="48">
        <f t="shared" si="127"/>
      </c>
      <c r="FX46" s="48">
        <f t="shared" si="127"/>
      </c>
      <c r="FY46" s="48">
        <f t="shared" si="127"/>
      </c>
      <c r="FZ46" s="48">
        <f t="shared" si="127"/>
      </c>
      <c r="GA46" s="48">
        <f t="shared" si="127"/>
      </c>
      <c r="GB46" s="48">
        <f aca="true" t="shared" si="128" ref="GB46:GK55">IF(GB$4=$K46,1,"")</f>
      </c>
      <c r="GC46" s="48">
        <f t="shared" si="128"/>
      </c>
      <c r="GD46" s="48">
        <f t="shared" si="128"/>
      </c>
      <c r="GE46" s="48">
        <f t="shared" si="128"/>
      </c>
      <c r="GF46" s="48">
        <f t="shared" si="128"/>
      </c>
      <c r="GG46" s="48">
        <f t="shared" si="128"/>
      </c>
      <c r="GH46" s="48">
        <f t="shared" si="128"/>
      </c>
      <c r="GI46" s="48">
        <f t="shared" si="128"/>
      </c>
      <c r="GJ46" s="48">
        <f t="shared" si="128"/>
      </c>
      <c r="GK46" s="48">
        <f t="shared" si="128"/>
      </c>
      <c r="GL46" s="48">
        <f aca="true" t="shared" si="129" ref="GL46:GU55">IF(GL$4=$K46,1,"")</f>
      </c>
      <c r="GM46" s="48">
        <f t="shared" si="129"/>
      </c>
      <c r="GN46" s="48">
        <f t="shared" si="129"/>
      </c>
      <c r="GO46" s="48">
        <f t="shared" si="129"/>
      </c>
      <c r="GP46" s="48">
        <f t="shared" si="129"/>
      </c>
      <c r="GQ46" s="48">
        <f t="shared" si="129"/>
      </c>
      <c r="GR46" s="48">
        <f t="shared" si="129"/>
      </c>
      <c r="GS46" s="48">
        <f t="shared" si="129"/>
      </c>
      <c r="GT46" s="48">
        <f t="shared" si="129"/>
      </c>
      <c r="GU46" s="48">
        <f t="shared" si="129"/>
      </c>
      <c r="GV46" s="48">
        <f aca="true" t="shared" si="130" ref="GV46:HE55">IF(GV$4=$K46,1,"")</f>
      </c>
      <c r="GW46" s="48">
        <f t="shared" si="130"/>
      </c>
      <c r="GX46" s="48">
        <f t="shared" si="130"/>
      </c>
      <c r="GY46" s="48">
        <f t="shared" si="130"/>
      </c>
      <c r="GZ46" s="48">
        <f t="shared" si="130"/>
      </c>
      <c r="HA46" s="48">
        <f t="shared" si="130"/>
      </c>
      <c r="HB46" s="48">
        <f t="shared" si="130"/>
      </c>
      <c r="HC46" s="48">
        <f t="shared" si="130"/>
      </c>
      <c r="HD46" s="48">
        <f t="shared" si="130"/>
      </c>
      <c r="HE46" s="48">
        <f t="shared" si="130"/>
      </c>
      <c r="HF46" s="48">
        <f aca="true" t="shared" si="131" ref="HF46:HO55">IF(HF$4=$K46,1,"")</f>
      </c>
      <c r="HG46" s="48">
        <f t="shared" si="131"/>
      </c>
      <c r="HH46" s="48">
        <f t="shared" si="131"/>
      </c>
      <c r="HI46" s="48">
        <f t="shared" si="131"/>
      </c>
      <c r="HJ46" s="48">
        <f t="shared" si="131"/>
      </c>
      <c r="HK46" s="48">
        <f t="shared" si="131"/>
      </c>
      <c r="HL46" s="48">
        <f t="shared" si="131"/>
      </c>
      <c r="HM46" s="48">
        <f t="shared" si="131"/>
      </c>
      <c r="HN46" s="48">
        <f t="shared" si="131"/>
      </c>
      <c r="HO46" s="48">
        <f t="shared" si="131"/>
      </c>
      <c r="HP46" s="48">
        <f aca="true" t="shared" si="132" ref="HP46:HY55">IF(HP$4=$K46,1,"")</f>
      </c>
      <c r="HQ46" s="48">
        <f t="shared" si="132"/>
      </c>
      <c r="HR46" s="48">
        <f t="shared" si="132"/>
      </c>
      <c r="HS46" s="48">
        <f t="shared" si="132"/>
      </c>
      <c r="HT46" s="48">
        <f t="shared" si="132"/>
      </c>
      <c r="HU46" s="48">
        <f t="shared" si="132"/>
      </c>
      <c r="HV46" s="48">
        <f t="shared" si="132"/>
      </c>
      <c r="HW46" s="48">
        <f t="shared" si="132"/>
      </c>
      <c r="HX46" s="48">
        <f t="shared" si="132"/>
      </c>
      <c r="HY46" s="48">
        <f t="shared" si="132"/>
      </c>
      <c r="HZ46" s="48">
        <f aca="true" t="shared" si="133" ref="HZ46:IJ55">IF(HZ$4=$K46,1,"")</f>
      </c>
      <c r="IA46" s="48">
        <f t="shared" si="133"/>
      </c>
      <c r="IB46" s="48">
        <f t="shared" si="133"/>
      </c>
      <c r="IC46" s="48">
        <f t="shared" si="133"/>
      </c>
      <c r="ID46" s="48">
        <f t="shared" si="133"/>
      </c>
      <c r="IE46" s="48">
        <f t="shared" si="133"/>
      </c>
      <c r="IF46" s="48">
        <f t="shared" si="133"/>
      </c>
      <c r="IG46" s="48">
        <f t="shared" si="133"/>
      </c>
      <c r="IH46" s="48">
        <f t="shared" si="133"/>
      </c>
      <c r="II46" s="48">
        <f t="shared" si="133"/>
      </c>
      <c r="IJ46" s="48">
        <f t="shared" si="133"/>
      </c>
      <c r="IK46"/>
      <c r="IL46"/>
      <c r="IM46"/>
      <c r="IN46"/>
      <c r="IO46"/>
      <c r="IP46"/>
      <c r="IQ46"/>
    </row>
    <row r="47" spans="1:251" ht="24.75" customHeight="1" thickBot="1">
      <c r="A47" s="64"/>
      <c r="B47" s="62"/>
      <c r="C47" s="62"/>
      <c r="D47" s="62"/>
      <c r="E47" s="23">
        <f t="shared" si="110"/>
        <v>42</v>
      </c>
      <c r="F47" s="23" t="s">
        <v>32</v>
      </c>
      <c r="G47" s="52">
        <v>41816</v>
      </c>
      <c r="H47" s="53">
        <v>0.5416666666666666</v>
      </c>
      <c r="I47" s="54" t="s">
        <v>566</v>
      </c>
      <c r="J47" s="215" t="s">
        <v>421</v>
      </c>
      <c r="K47" s="55">
        <v>41816</v>
      </c>
      <c r="L47" s="27"/>
      <c r="M47" s="21">
        <f t="shared" si="40"/>
        <v>-41816</v>
      </c>
      <c r="N47" s="22">
        <f t="shared" si="111"/>
      </c>
      <c r="O47" s="22">
        <f t="shared" si="111"/>
      </c>
      <c r="P47" s="22">
        <f t="shared" si="111"/>
      </c>
      <c r="Q47" s="22">
        <f t="shared" si="111"/>
      </c>
      <c r="R47" s="22">
        <f t="shared" si="111"/>
      </c>
      <c r="S47" s="22">
        <f t="shared" si="111"/>
      </c>
      <c r="T47" s="22">
        <f t="shared" si="111"/>
      </c>
      <c r="U47" s="22">
        <f t="shared" si="111"/>
      </c>
      <c r="V47" s="22">
        <f t="shared" si="111"/>
      </c>
      <c r="W47" s="22">
        <f t="shared" si="111"/>
      </c>
      <c r="X47" s="22">
        <f t="shared" si="112"/>
      </c>
      <c r="Y47" s="22">
        <f t="shared" si="112"/>
      </c>
      <c r="Z47" s="22">
        <f t="shared" si="112"/>
      </c>
      <c r="AA47" s="22">
        <f t="shared" si="112"/>
      </c>
      <c r="AB47" s="22">
        <f t="shared" si="112"/>
      </c>
      <c r="AC47" s="22">
        <f t="shared" si="112"/>
      </c>
      <c r="AD47" s="22">
        <f t="shared" si="112"/>
      </c>
      <c r="AE47" s="22">
        <f t="shared" si="112"/>
      </c>
      <c r="AF47" s="22">
        <f t="shared" si="112"/>
      </c>
      <c r="AG47" s="22">
        <f t="shared" si="112"/>
      </c>
      <c r="AH47" s="22">
        <f t="shared" si="113"/>
      </c>
      <c r="AI47" s="22">
        <f t="shared" si="113"/>
      </c>
      <c r="AJ47" s="22">
        <f t="shared" si="113"/>
      </c>
      <c r="AK47" s="22">
        <f t="shared" si="113"/>
      </c>
      <c r="AL47" s="22">
        <f t="shared" si="113"/>
      </c>
      <c r="AM47" s="22">
        <f t="shared" si="113"/>
      </c>
      <c r="AN47" s="22">
        <f t="shared" si="113"/>
      </c>
      <c r="AO47" s="22">
        <f t="shared" si="113"/>
      </c>
      <c r="AP47" s="22">
        <f t="shared" si="113"/>
      </c>
      <c r="AQ47" s="22">
        <f t="shared" si="113"/>
      </c>
      <c r="AR47" s="22">
        <f t="shared" si="114"/>
      </c>
      <c r="AS47" s="22">
        <f t="shared" si="114"/>
      </c>
      <c r="AT47" s="22">
        <f t="shared" si="114"/>
      </c>
      <c r="AU47" s="22">
        <f t="shared" si="114"/>
      </c>
      <c r="AV47" s="22">
        <f t="shared" si="114"/>
      </c>
      <c r="AW47" s="22">
        <f t="shared" si="114"/>
      </c>
      <c r="AX47" s="22">
        <f t="shared" si="114"/>
      </c>
      <c r="AY47" s="22">
        <f t="shared" si="114"/>
      </c>
      <c r="AZ47" s="22">
        <f t="shared" si="114"/>
      </c>
      <c r="BA47" s="22">
        <f t="shared" si="114"/>
      </c>
      <c r="BB47" s="22">
        <f t="shared" si="115"/>
      </c>
      <c r="BC47" s="22">
        <f t="shared" si="115"/>
      </c>
      <c r="BD47" s="22">
        <f t="shared" si="115"/>
      </c>
      <c r="BE47" s="22">
        <f t="shared" si="115"/>
      </c>
      <c r="BF47" s="22">
        <f t="shared" si="115"/>
      </c>
      <c r="BG47" s="22">
        <f t="shared" si="115"/>
      </c>
      <c r="BH47" s="22">
        <f t="shared" si="115"/>
      </c>
      <c r="BI47" s="22">
        <f t="shared" si="115"/>
      </c>
      <c r="BJ47" s="22">
        <f t="shared" si="115"/>
      </c>
      <c r="BK47" s="48">
        <f t="shared" si="115"/>
      </c>
      <c r="BL47" s="48">
        <f t="shared" si="116"/>
      </c>
      <c r="BM47" s="48">
        <f t="shared" si="116"/>
      </c>
      <c r="BN47" s="48">
        <f t="shared" si="116"/>
      </c>
      <c r="BO47" s="48">
        <f t="shared" si="116"/>
      </c>
      <c r="BP47" s="48">
        <f t="shared" si="116"/>
      </c>
      <c r="BQ47" s="48">
        <f t="shared" si="116"/>
      </c>
      <c r="BR47" s="48">
        <f t="shared" si="116"/>
      </c>
      <c r="BS47" s="48">
        <f t="shared" si="116"/>
      </c>
      <c r="BT47" s="48">
        <f t="shared" si="116"/>
      </c>
      <c r="BU47" s="48">
        <f t="shared" si="116"/>
      </c>
      <c r="BV47" s="48">
        <f t="shared" si="117"/>
      </c>
      <c r="BW47" s="48">
        <f t="shared" si="117"/>
      </c>
      <c r="BX47" s="48">
        <f t="shared" si="117"/>
      </c>
      <c r="BY47" s="48">
        <f t="shared" si="117"/>
      </c>
      <c r="BZ47" s="48">
        <f t="shared" si="117"/>
      </c>
      <c r="CA47" s="48">
        <f t="shared" si="117"/>
      </c>
      <c r="CB47" s="48">
        <f t="shared" si="117"/>
      </c>
      <c r="CC47" s="48">
        <f t="shared" si="117"/>
      </c>
      <c r="CD47" s="48">
        <f t="shared" si="117"/>
      </c>
      <c r="CE47" s="48">
        <f t="shared" si="117"/>
      </c>
      <c r="CF47" s="48">
        <f t="shared" si="118"/>
      </c>
      <c r="CG47" s="48">
        <f t="shared" si="118"/>
      </c>
      <c r="CH47" s="48">
        <f t="shared" si="118"/>
      </c>
      <c r="CI47" s="48">
        <f t="shared" si="118"/>
      </c>
      <c r="CJ47" s="48">
        <f t="shared" si="118"/>
      </c>
      <c r="CK47" s="48">
        <f t="shared" si="118"/>
      </c>
      <c r="CL47" s="48">
        <f t="shared" si="118"/>
      </c>
      <c r="CM47" s="48">
        <f t="shared" si="118"/>
      </c>
      <c r="CN47" s="48">
        <f t="shared" si="118"/>
      </c>
      <c r="CO47" s="48">
        <f t="shared" si="118"/>
      </c>
      <c r="CP47" s="48">
        <f t="shared" si="119"/>
      </c>
      <c r="CQ47" s="48">
        <f t="shared" si="119"/>
      </c>
      <c r="CR47" s="48">
        <f t="shared" si="119"/>
      </c>
      <c r="CS47" s="48">
        <f t="shared" si="119"/>
      </c>
      <c r="CT47" s="48">
        <f t="shared" si="119"/>
      </c>
      <c r="CU47" s="48">
        <f t="shared" si="119"/>
      </c>
      <c r="CV47" s="48">
        <f t="shared" si="119"/>
      </c>
      <c r="CW47" s="48">
        <f t="shared" si="119"/>
      </c>
      <c r="CX47" s="48">
        <f t="shared" si="119"/>
      </c>
      <c r="CY47" s="48">
        <f t="shared" si="119"/>
      </c>
      <c r="CZ47" s="48">
        <f t="shared" si="120"/>
      </c>
      <c r="DA47" s="48">
        <f t="shared" si="120"/>
      </c>
      <c r="DB47" s="48">
        <f t="shared" si="120"/>
      </c>
      <c r="DC47" s="48">
        <f t="shared" si="120"/>
      </c>
      <c r="DD47" s="48">
        <f t="shared" si="120"/>
      </c>
      <c r="DE47" s="48">
        <f t="shared" si="120"/>
      </c>
      <c r="DF47" s="48">
        <f t="shared" si="120"/>
      </c>
      <c r="DG47" s="48">
        <f t="shared" si="120"/>
      </c>
      <c r="DH47" s="48">
        <f t="shared" si="120"/>
      </c>
      <c r="DI47" s="48">
        <f t="shared" si="120"/>
      </c>
      <c r="DJ47" s="48">
        <f t="shared" si="121"/>
      </c>
      <c r="DK47" s="48">
        <f t="shared" si="121"/>
      </c>
      <c r="DL47" s="48">
        <f t="shared" si="121"/>
      </c>
      <c r="DM47" s="48">
        <f t="shared" si="121"/>
      </c>
      <c r="DN47" s="48">
        <f t="shared" si="121"/>
      </c>
      <c r="DO47" s="48">
        <f t="shared" si="121"/>
      </c>
      <c r="DP47" s="48">
        <f t="shared" si="121"/>
      </c>
      <c r="DQ47" s="48">
        <f t="shared" si="121"/>
      </c>
      <c r="DR47" s="48">
        <f t="shared" si="121"/>
      </c>
      <c r="DS47" s="48">
        <f t="shared" si="121"/>
      </c>
      <c r="DT47" s="48">
        <f t="shared" si="122"/>
      </c>
      <c r="DU47" s="48">
        <f t="shared" si="122"/>
      </c>
      <c r="DV47" s="48">
        <f t="shared" si="122"/>
      </c>
      <c r="DW47" s="48">
        <f t="shared" si="122"/>
      </c>
      <c r="DX47" s="48">
        <f t="shared" si="122"/>
      </c>
      <c r="DY47" s="48">
        <f t="shared" si="122"/>
      </c>
      <c r="DZ47" s="48">
        <f t="shared" si="122"/>
      </c>
      <c r="EA47" s="48">
        <f t="shared" si="122"/>
      </c>
      <c r="EB47" s="48">
        <f t="shared" si="122"/>
      </c>
      <c r="EC47" s="48">
        <f t="shared" si="122"/>
      </c>
      <c r="ED47" s="48">
        <f t="shared" si="123"/>
      </c>
      <c r="EE47" s="48">
        <f t="shared" si="123"/>
      </c>
      <c r="EF47" s="48">
        <f t="shared" si="123"/>
      </c>
      <c r="EG47" s="48">
        <f t="shared" si="123"/>
      </c>
      <c r="EH47" s="48">
        <f t="shared" si="123"/>
      </c>
      <c r="EI47" s="48">
        <f t="shared" si="123"/>
      </c>
      <c r="EJ47" s="48">
        <f t="shared" si="123"/>
      </c>
      <c r="EK47" s="48">
        <f t="shared" si="123"/>
      </c>
      <c r="EL47" s="48">
        <f t="shared" si="123"/>
      </c>
      <c r="EM47" s="48">
        <f t="shared" si="123"/>
      </c>
      <c r="EN47" s="48">
        <f t="shared" si="124"/>
      </c>
      <c r="EO47" s="48">
        <f t="shared" si="124"/>
      </c>
      <c r="EP47" s="48">
        <f t="shared" si="124"/>
      </c>
      <c r="EQ47" s="48">
        <f t="shared" si="124"/>
      </c>
      <c r="ER47" s="48">
        <f t="shared" si="124"/>
      </c>
      <c r="ES47" s="48">
        <f t="shared" si="124"/>
      </c>
      <c r="ET47" s="48">
        <f t="shared" si="124"/>
      </c>
      <c r="EU47" s="48">
        <f t="shared" si="124"/>
      </c>
      <c r="EV47" s="48">
        <f t="shared" si="124"/>
      </c>
      <c r="EW47" s="48">
        <f t="shared" si="124"/>
      </c>
      <c r="EX47" s="48">
        <f t="shared" si="125"/>
      </c>
      <c r="EY47" s="48">
        <f t="shared" si="125"/>
      </c>
      <c r="EZ47" s="48">
        <f t="shared" si="125"/>
      </c>
      <c r="FA47" s="48">
        <f t="shared" si="125"/>
      </c>
      <c r="FB47" s="48">
        <f t="shared" si="125"/>
      </c>
      <c r="FC47" s="48">
        <f t="shared" si="125"/>
      </c>
      <c r="FD47" s="48">
        <f t="shared" si="125"/>
      </c>
      <c r="FE47" s="48">
        <f t="shared" si="125"/>
      </c>
      <c r="FF47" s="48">
        <f t="shared" si="125"/>
      </c>
      <c r="FG47" s="48">
        <f t="shared" si="125"/>
      </c>
      <c r="FH47" s="48">
        <f t="shared" si="126"/>
      </c>
      <c r="FI47" s="48">
        <f t="shared" si="126"/>
      </c>
      <c r="FJ47" s="48">
        <f t="shared" si="126"/>
      </c>
      <c r="FK47" s="48">
        <f t="shared" si="126"/>
      </c>
      <c r="FL47" s="48">
        <f t="shared" si="126"/>
      </c>
      <c r="FM47" s="48">
        <f t="shared" si="126"/>
      </c>
      <c r="FN47" s="48">
        <f t="shared" si="126"/>
      </c>
      <c r="FO47" s="48">
        <f t="shared" si="126"/>
      </c>
      <c r="FP47" s="48">
        <f t="shared" si="126"/>
      </c>
      <c r="FQ47" s="48">
        <f t="shared" si="126"/>
      </c>
      <c r="FR47" s="48">
        <f t="shared" si="127"/>
      </c>
      <c r="FS47" s="48">
        <f t="shared" si="127"/>
      </c>
      <c r="FT47" s="48">
        <f t="shared" si="127"/>
      </c>
      <c r="FU47" s="48">
        <f t="shared" si="127"/>
      </c>
      <c r="FV47" s="48">
        <f t="shared" si="127"/>
      </c>
      <c r="FW47" s="48">
        <f t="shared" si="127"/>
      </c>
      <c r="FX47" s="48">
        <f t="shared" si="127"/>
      </c>
      <c r="FY47" s="48">
        <f t="shared" si="127"/>
      </c>
      <c r="FZ47" s="48">
        <f t="shared" si="127"/>
      </c>
      <c r="GA47" s="48">
        <f t="shared" si="127"/>
      </c>
      <c r="GB47" s="48">
        <f t="shared" si="128"/>
      </c>
      <c r="GC47" s="48">
        <f t="shared" si="128"/>
      </c>
      <c r="GD47" s="48">
        <f t="shared" si="128"/>
      </c>
      <c r="GE47" s="48">
        <f t="shared" si="128"/>
      </c>
      <c r="GF47" s="48">
        <f t="shared" si="128"/>
      </c>
      <c r="GG47" s="48">
        <f t="shared" si="128"/>
      </c>
      <c r="GH47" s="48">
        <f t="shared" si="128"/>
      </c>
      <c r="GI47" s="48">
        <f t="shared" si="128"/>
      </c>
      <c r="GJ47" s="48">
        <f t="shared" si="128"/>
      </c>
      <c r="GK47" s="48">
        <f t="shared" si="128"/>
      </c>
      <c r="GL47" s="48">
        <f t="shared" si="129"/>
      </c>
      <c r="GM47" s="48">
        <f t="shared" si="129"/>
      </c>
      <c r="GN47" s="48">
        <f t="shared" si="129"/>
      </c>
      <c r="GO47" s="48">
        <f t="shared" si="129"/>
      </c>
      <c r="GP47" s="48">
        <f t="shared" si="129"/>
      </c>
      <c r="GQ47" s="48">
        <f t="shared" si="129"/>
      </c>
      <c r="GR47" s="48">
        <f t="shared" si="129"/>
      </c>
      <c r="GS47" s="48">
        <f t="shared" si="129"/>
      </c>
      <c r="GT47" s="48">
        <f t="shared" si="129"/>
      </c>
      <c r="GU47" s="48">
        <f t="shared" si="129"/>
      </c>
      <c r="GV47" s="48">
        <f t="shared" si="130"/>
      </c>
      <c r="GW47" s="48">
        <f t="shared" si="130"/>
      </c>
      <c r="GX47" s="48">
        <f t="shared" si="130"/>
      </c>
      <c r="GY47" s="48">
        <f t="shared" si="130"/>
      </c>
      <c r="GZ47" s="48">
        <f t="shared" si="130"/>
      </c>
      <c r="HA47" s="48">
        <f t="shared" si="130"/>
      </c>
      <c r="HB47" s="48">
        <f t="shared" si="130"/>
      </c>
      <c r="HC47" s="48">
        <f t="shared" si="130"/>
      </c>
      <c r="HD47" s="48">
        <f t="shared" si="130"/>
      </c>
      <c r="HE47" s="48">
        <f t="shared" si="130"/>
      </c>
      <c r="HF47" s="48">
        <f t="shared" si="131"/>
      </c>
      <c r="HG47" s="48">
        <f t="shared" si="131"/>
      </c>
      <c r="HH47" s="48">
        <f t="shared" si="131"/>
      </c>
      <c r="HI47" s="48">
        <f t="shared" si="131"/>
      </c>
      <c r="HJ47" s="48">
        <f t="shared" si="131"/>
      </c>
      <c r="HK47" s="48">
        <f t="shared" si="131"/>
      </c>
      <c r="HL47" s="48">
        <f t="shared" si="131"/>
      </c>
      <c r="HM47" s="48">
        <f t="shared" si="131"/>
      </c>
      <c r="HN47" s="48">
        <f t="shared" si="131"/>
      </c>
      <c r="HO47" s="48">
        <f t="shared" si="131"/>
      </c>
      <c r="HP47" s="48">
        <f t="shared" si="132"/>
      </c>
      <c r="HQ47" s="48">
        <f t="shared" si="132"/>
      </c>
      <c r="HR47" s="48">
        <f t="shared" si="132"/>
      </c>
      <c r="HS47" s="48">
        <f t="shared" si="132"/>
      </c>
      <c r="HT47" s="48">
        <f t="shared" si="132"/>
      </c>
      <c r="HU47" s="48">
        <f t="shared" si="132"/>
      </c>
      <c r="HV47" s="48">
        <f t="shared" si="132"/>
      </c>
      <c r="HW47" s="48">
        <f t="shared" si="132"/>
      </c>
      <c r="HX47" s="48">
        <f t="shared" si="132"/>
      </c>
      <c r="HY47" s="48">
        <f t="shared" si="132"/>
      </c>
      <c r="HZ47" s="48">
        <f t="shared" si="133"/>
      </c>
      <c r="IA47" s="48">
        <f t="shared" si="133"/>
      </c>
      <c r="IB47" s="48">
        <f t="shared" si="133"/>
      </c>
      <c r="IC47" s="48">
        <f t="shared" si="133"/>
      </c>
      <c r="ID47" s="48">
        <f t="shared" si="133"/>
      </c>
      <c r="IE47" s="48">
        <f t="shared" si="133"/>
      </c>
      <c r="IF47" s="48">
        <f t="shared" si="133"/>
      </c>
      <c r="IG47" s="48">
        <f t="shared" si="133"/>
      </c>
      <c r="IH47" s="48">
        <f t="shared" si="133"/>
      </c>
      <c r="II47" s="48">
        <f t="shared" si="133"/>
      </c>
      <c r="IJ47" s="48">
        <f t="shared" si="133"/>
      </c>
      <c r="IK47"/>
      <c r="IL47"/>
      <c r="IM47"/>
      <c r="IN47"/>
      <c r="IO47"/>
      <c r="IP47"/>
      <c r="IQ47"/>
    </row>
    <row r="48" spans="1:251" ht="24.75" customHeight="1" thickTop="1">
      <c r="A48" s="64"/>
      <c r="B48" s="62"/>
      <c r="C48" s="62"/>
      <c r="D48" s="62"/>
      <c r="E48" s="23">
        <f t="shared" si="110"/>
        <v>43</v>
      </c>
      <c r="F48" s="23" t="s">
        <v>33</v>
      </c>
      <c r="G48" s="47">
        <v>41807</v>
      </c>
      <c r="H48" s="25">
        <v>0.5416666666666666</v>
      </c>
      <c r="I48" s="26" t="s">
        <v>572</v>
      </c>
      <c r="J48" s="147" t="s">
        <v>504</v>
      </c>
      <c r="K48" s="27">
        <v>41807</v>
      </c>
      <c r="L48" s="27"/>
      <c r="M48" s="21">
        <f aca="true" t="shared" si="134" ref="M48:M79">L48-K48</f>
        <v>-41807</v>
      </c>
      <c r="N48" s="22">
        <f t="shared" si="111"/>
      </c>
      <c r="O48" s="22">
        <f t="shared" si="111"/>
      </c>
      <c r="P48" s="22">
        <f t="shared" si="111"/>
      </c>
      <c r="Q48" s="22">
        <f t="shared" si="111"/>
      </c>
      <c r="R48" s="22">
        <f t="shared" si="111"/>
      </c>
      <c r="S48" s="22">
        <f t="shared" si="111"/>
      </c>
      <c r="T48" s="22">
        <f t="shared" si="111"/>
      </c>
      <c r="U48" s="22">
        <f t="shared" si="111"/>
      </c>
      <c r="V48" s="22">
        <f t="shared" si="111"/>
      </c>
      <c r="W48" s="22">
        <f t="shared" si="111"/>
      </c>
      <c r="X48" s="22">
        <f t="shared" si="112"/>
      </c>
      <c r="Y48" s="22">
        <f t="shared" si="112"/>
      </c>
      <c r="Z48" s="22">
        <f t="shared" si="112"/>
      </c>
      <c r="AA48" s="22">
        <f t="shared" si="112"/>
      </c>
      <c r="AB48" s="22">
        <f t="shared" si="112"/>
      </c>
      <c r="AC48" s="22">
        <f t="shared" si="112"/>
      </c>
      <c r="AD48" s="22">
        <f t="shared" si="112"/>
      </c>
      <c r="AE48" s="22">
        <f t="shared" si="112"/>
      </c>
      <c r="AF48" s="22">
        <f t="shared" si="112"/>
      </c>
      <c r="AG48" s="22">
        <f t="shared" si="112"/>
      </c>
      <c r="AH48" s="22">
        <f t="shared" si="113"/>
      </c>
      <c r="AI48" s="22">
        <f t="shared" si="113"/>
      </c>
      <c r="AJ48" s="22">
        <f t="shared" si="113"/>
      </c>
      <c r="AK48" s="22">
        <f t="shared" si="113"/>
      </c>
      <c r="AL48" s="22">
        <f t="shared" si="113"/>
      </c>
      <c r="AM48" s="22">
        <f t="shared" si="113"/>
      </c>
      <c r="AN48" s="22">
        <f t="shared" si="113"/>
      </c>
      <c r="AO48" s="22">
        <f t="shared" si="113"/>
      </c>
      <c r="AP48" s="22">
        <f t="shared" si="113"/>
      </c>
      <c r="AQ48" s="22">
        <f t="shared" si="113"/>
      </c>
      <c r="AR48" s="22">
        <f t="shared" si="114"/>
      </c>
      <c r="AS48" s="22">
        <f t="shared" si="114"/>
      </c>
      <c r="AT48" s="22">
        <f t="shared" si="114"/>
      </c>
      <c r="AU48" s="22">
        <f t="shared" si="114"/>
      </c>
      <c r="AV48" s="22">
        <f t="shared" si="114"/>
      </c>
      <c r="AW48" s="22">
        <f t="shared" si="114"/>
      </c>
      <c r="AX48" s="22">
        <f t="shared" si="114"/>
      </c>
      <c r="AY48" s="22">
        <f t="shared" si="114"/>
      </c>
      <c r="AZ48" s="22">
        <f t="shared" si="114"/>
      </c>
      <c r="BA48" s="22">
        <f t="shared" si="114"/>
      </c>
      <c r="BB48" s="22">
        <f t="shared" si="115"/>
      </c>
      <c r="BC48" s="22">
        <f t="shared" si="115"/>
      </c>
      <c r="BD48" s="22">
        <f t="shared" si="115"/>
      </c>
      <c r="BE48" s="22">
        <f t="shared" si="115"/>
      </c>
      <c r="BF48" s="22">
        <f t="shared" si="115"/>
      </c>
      <c r="BG48" s="22">
        <f t="shared" si="115"/>
      </c>
      <c r="BH48" s="22">
        <f t="shared" si="115"/>
      </c>
      <c r="BI48" s="22">
        <f t="shared" si="115"/>
      </c>
      <c r="BJ48" s="22">
        <f t="shared" si="115"/>
      </c>
      <c r="BK48" s="48">
        <f t="shared" si="115"/>
      </c>
      <c r="BL48" s="48">
        <f t="shared" si="116"/>
      </c>
      <c r="BM48" s="48">
        <f t="shared" si="116"/>
      </c>
      <c r="BN48" s="48">
        <f t="shared" si="116"/>
      </c>
      <c r="BO48" s="48">
        <f t="shared" si="116"/>
      </c>
      <c r="BP48" s="48">
        <f t="shared" si="116"/>
      </c>
      <c r="BQ48" s="48">
        <f t="shared" si="116"/>
      </c>
      <c r="BR48" s="48">
        <f t="shared" si="116"/>
      </c>
      <c r="BS48" s="48">
        <f t="shared" si="116"/>
      </c>
      <c r="BT48" s="48">
        <f t="shared" si="116"/>
      </c>
      <c r="BU48" s="48">
        <f t="shared" si="116"/>
      </c>
      <c r="BV48" s="48">
        <f t="shared" si="117"/>
      </c>
      <c r="BW48" s="48">
        <f t="shared" si="117"/>
      </c>
      <c r="BX48" s="48">
        <f t="shared" si="117"/>
      </c>
      <c r="BY48" s="48">
        <f t="shared" si="117"/>
      </c>
      <c r="BZ48" s="48">
        <f t="shared" si="117"/>
      </c>
      <c r="CA48" s="48">
        <f t="shared" si="117"/>
      </c>
      <c r="CB48" s="48">
        <f t="shared" si="117"/>
      </c>
      <c r="CC48" s="48">
        <f t="shared" si="117"/>
      </c>
      <c r="CD48" s="48">
        <f t="shared" si="117"/>
      </c>
      <c r="CE48" s="48">
        <f t="shared" si="117"/>
      </c>
      <c r="CF48" s="48">
        <f t="shared" si="118"/>
      </c>
      <c r="CG48" s="48">
        <f t="shared" si="118"/>
      </c>
      <c r="CH48" s="48">
        <f t="shared" si="118"/>
      </c>
      <c r="CI48" s="48">
        <f t="shared" si="118"/>
      </c>
      <c r="CJ48" s="48">
        <f t="shared" si="118"/>
      </c>
      <c r="CK48" s="48">
        <f t="shared" si="118"/>
      </c>
      <c r="CL48" s="48">
        <f t="shared" si="118"/>
      </c>
      <c r="CM48" s="48">
        <f t="shared" si="118"/>
      </c>
      <c r="CN48" s="48">
        <f t="shared" si="118"/>
      </c>
      <c r="CO48" s="48">
        <f t="shared" si="118"/>
      </c>
      <c r="CP48" s="48">
        <f t="shared" si="119"/>
      </c>
      <c r="CQ48" s="48">
        <f t="shared" si="119"/>
      </c>
      <c r="CR48" s="48">
        <f t="shared" si="119"/>
      </c>
      <c r="CS48" s="48">
        <f t="shared" si="119"/>
      </c>
      <c r="CT48" s="48">
        <f t="shared" si="119"/>
      </c>
      <c r="CU48" s="48">
        <f t="shared" si="119"/>
      </c>
      <c r="CV48" s="48">
        <f t="shared" si="119"/>
      </c>
      <c r="CW48" s="48">
        <f t="shared" si="119"/>
      </c>
      <c r="CX48" s="48">
        <f t="shared" si="119"/>
      </c>
      <c r="CY48" s="48">
        <f t="shared" si="119"/>
      </c>
      <c r="CZ48" s="48">
        <f t="shared" si="120"/>
      </c>
      <c r="DA48" s="48">
        <f t="shared" si="120"/>
      </c>
      <c r="DB48" s="48">
        <f t="shared" si="120"/>
      </c>
      <c r="DC48" s="48">
        <f t="shared" si="120"/>
      </c>
      <c r="DD48" s="48">
        <f t="shared" si="120"/>
      </c>
      <c r="DE48" s="48">
        <f t="shared" si="120"/>
      </c>
      <c r="DF48" s="48">
        <f t="shared" si="120"/>
      </c>
      <c r="DG48" s="48">
        <f t="shared" si="120"/>
      </c>
      <c r="DH48" s="48">
        <f t="shared" si="120"/>
      </c>
      <c r="DI48" s="48">
        <f t="shared" si="120"/>
      </c>
      <c r="DJ48" s="48">
        <f t="shared" si="121"/>
      </c>
      <c r="DK48" s="48">
        <f t="shared" si="121"/>
      </c>
      <c r="DL48" s="48">
        <f t="shared" si="121"/>
      </c>
      <c r="DM48" s="48">
        <f t="shared" si="121"/>
      </c>
      <c r="DN48" s="48">
        <f t="shared" si="121"/>
      </c>
      <c r="DO48" s="48">
        <f t="shared" si="121"/>
      </c>
      <c r="DP48" s="48">
        <f t="shared" si="121"/>
      </c>
      <c r="DQ48" s="48">
        <f t="shared" si="121"/>
      </c>
      <c r="DR48" s="48">
        <f t="shared" si="121"/>
      </c>
      <c r="DS48" s="48">
        <f t="shared" si="121"/>
      </c>
      <c r="DT48" s="48">
        <f t="shared" si="122"/>
      </c>
      <c r="DU48" s="48">
        <f t="shared" si="122"/>
      </c>
      <c r="DV48" s="48">
        <f t="shared" si="122"/>
      </c>
      <c r="DW48" s="48">
        <f t="shared" si="122"/>
      </c>
      <c r="DX48" s="48">
        <f t="shared" si="122"/>
      </c>
      <c r="DY48" s="48">
        <f t="shared" si="122"/>
      </c>
      <c r="DZ48" s="48">
        <f t="shared" si="122"/>
      </c>
      <c r="EA48" s="48">
        <f t="shared" si="122"/>
      </c>
      <c r="EB48" s="48">
        <f t="shared" si="122"/>
      </c>
      <c r="EC48" s="48">
        <f t="shared" si="122"/>
      </c>
      <c r="ED48" s="48">
        <f t="shared" si="123"/>
      </c>
      <c r="EE48" s="48">
        <f t="shared" si="123"/>
      </c>
      <c r="EF48" s="48">
        <f t="shared" si="123"/>
      </c>
      <c r="EG48" s="48">
        <f t="shared" si="123"/>
      </c>
      <c r="EH48" s="48">
        <f t="shared" si="123"/>
      </c>
      <c r="EI48" s="48">
        <f t="shared" si="123"/>
      </c>
      <c r="EJ48" s="48">
        <f t="shared" si="123"/>
      </c>
      <c r="EK48" s="48">
        <f t="shared" si="123"/>
      </c>
      <c r="EL48" s="48">
        <f t="shared" si="123"/>
      </c>
      <c r="EM48" s="48">
        <f t="shared" si="123"/>
      </c>
      <c r="EN48" s="48">
        <f t="shared" si="124"/>
      </c>
      <c r="EO48" s="48">
        <f t="shared" si="124"/>
      </c>
      <c r="EP48" s="48">
        <f t="shared" si="124"/>
      </c>
      <c r="EQ48" s="48">
        <f t="shared" si="124"/>
      </c>
      <c r="ER48" s="48">
        <f t="shared" si="124"/>
      </c>
      <c r="ES48" s="48">
        <f t="shared" si="124"/>
      </c>
      <c r="ET48" s="48">
        <f t="shared" si="124"/>
      </c>
      <c r="EU48" s="48">
        <f t="shared" si="124"/>
      </c>
      <c r="EV48" s="48">
        <f t="shared" si="124"/>
      </c>
      <c r="EW48" s="48">
        <f t="shared" si="124"/>
      </c>
      <c r="EX48" s="48">
        <f t="shared" si="125"/>
      </c>
      <c r="EY48" s="48">
        <f t="shared" si="125"/>
      </c>
      <c r="EZ48" s="48">
        <f t="shared" si="125"/>
      </c>
      <c r="FA48" s="48">
        <f t="shared" si="125"/>
      </c>
      <c r="FB48" s="48">
        <f t="shared" si="125"/>
      </c>
      <c r="FC48" s="48">
        <f t="shared" si="125"/>
      </c>
      <c r="FD48" s="48">
        <f t="shared" si="125"/>
      </c>
      <c r="FE48" s="48">
        <f t="shared" si="125"/>
      </c>
      <c r="FF48" s="48">
        <f t="shared" si="125"/>
      </c>
      <c r="FG48" s="48">
        <f t="shared" si="125"/>
      </c>
      <c r="FH48" s="48">
        <f t="shared" si="126"/>
      </c>
      <c r="FI48" s="48">
        <f t="shared" si="126"/>
      </c>
      <c r="FJ48" s="48">
        <f t="shared" si="126"/>
      </c>
      <c r="FK48" s="48">
        <f t="shared" si="126"/>
      </c>
      <c r="FL48" s="48">
        <f t="shared" si="126"/>
      </c>
      <c r="FM48" s="48">
        <f t="shared" si="126"/>
      </c>
      <c r="FN48" s="48">
        <f t="shared" si="126"/>
      </c>
      <c r="FO48" s="48">
        <f t="shared" si="126"/>
      </c>
      <c r="FP48" s="48">
        <f t="shared" si="126"/>
      </c>
      <c r="FQ48" s="48">
        <f t="shared" si="126"/>
      </c>
      <c r="FR48" s="48">
        <f t="shared" si="127"/>
      </c>
      <c r="FS48" s="48">
        <f t="shared" si="127"/>
      </c>
      <c r="FT48" s="48">
        <f t="shared" si="127"/>
      </c>
      <c r="FU48" s="48">
        <f t="shared" si="127"/>
      </c>
      <c r="FV48" s="48">
        <f t="shared" si="127"/>
      </c>
      <c r="FW48" s="48">
        <f t="shared" si="127"/>
      </c>
      <c r="FX48" s="48">
        <f t="shared" si="127"/>
      </c>
      <c r="FY48" s="48">
        <f t="shared" si="127"/>
      </c>
      <c r="FZ48" s="48">
        <f t="shared" si="127"/>
      </c>
      <c r="GA48" s="48">
        <f t="shared" si="127"/>
      </c>
      <c r="GB48" s="48">
        <f t="shared" si="128"/>
      </c>
      <c r="GC48" s="48">
        <f t="shared" si="128"/>
      </c>
      <c r="GD48" s="48">
        <f t="shared" si="128"/>
      </c>
      <c r="GE48" s="48">
        <f t="shared" si="128"/>
      </c>
      <c r="GF48" s="48">
        <f t="shared" si="128"/>
      </c>
      <c r="GG48" s="48">
        <f t="shared" si="128"/>
      </c>
      <c r="GH48" s="48">
        <f t="shared" si="128"/>
      </c>
      <c r="GI48" s="48">
        <f t="shared" si="128"/>
      </c>
      <c r="GJ48" s="48">
        <f t="shared" si="128"/>
      </c>
      <c r="GK48" s="48">
        <f t="shared" si="128"/>
      </c>
      <c r="GL48" s="48">
        <f t="shared" si="129"/>
      </c>
      <c r="GM48" s="48">
        <f t="shared" si="129"/>
      </c>
      <c r="GN48" s="48">
        <f t="shared" si="129"/>
      </c>
      <c r="GO48" s="48">
        <f t="shared" si="129"/>
      </c>
      <c r="GP48" s="48">
        <f t="shared" si="129"/>
      </c>
      <c r="GQ48" s="48">
        <f t="shared" si="129"/>
      </c>
      <c r="GR48" s="48">
        <f t="shared" si="129"/>
      </c>
      <c r="GS48" s="48">
        <f t="shared" si="129"/>
      </c>
      <c r="GT48" s="48">
        <f t="shared" si="129"/>
      </c>
      <c r="GU48" s="48">
        <f t="shared" si="129"/>
      </c>
      <c r="GV48" s="48">
        <f t="shared" si="130"/>
      </c>
      <c r="GW48" s="48">
        <f t="shared" si="130"/>
      </c>
      <c r="GX48" s="48">
        <f t="shared" si="130"/>
      </c>
      <c r="GY48" s="48">
        <f t="shared" si="130"/>
      </c>
      <c r="GZ48" s="48">
        <f t="shared" si="130"/>
      </c>
      <c r="HA48" s="48">
        <f t="shared" si="130"/>
      </c>
      <c r="HB48" s="48">
        <f t="shared" si="130"/>
      </c>
      <c r="HC48" s="48">
        <f t="shared" si="130"/>
      </c>
      <c r="HD48" s="48">
        <f t="shared" si="130"/>
      </c>
      <c r="HE48" s="48">
        <f t="shared" si="130"/>
      </c>
      <c r="HF48" s="48">
        <f t="shared" si="131"/>
      </c>
      <c r="HG48" s="48">
        <f t="shared" si="131"/>
      </c>
      <c r="HH48" s="48">
        <f t="shared" si="131"/>
      </c>
      <c r="HI48" s="48">
        <f t="shared" si="131"/>
      </c>
      <c r="HJ48" s="48">
        <f t="shared" si="131"/>
      </c>
      <c r="HK48" s="48">
        <f t="shared" si="131"/>
      </c>
      <c r="HL48" s="48">
        <f t="shared" si="131"/>
      </c>
      <c r="HM48" s="48">
        <f t="shared" si="131"/>
      </c>
      <c r="HN48" s="48">
        <f t="shared" si="131"/>
      </c>
      <c r="HO48" s="48">
        <f t="shared" si="131"/>
      </c>
      <c r="HP48" s="48">
        <f t="shared" si="132"/>
      </c>
      <c r="HQ48" s="48">
        <f t="shared" si="132"/>
      </c>
      <c r="HR48" s="48">
        <f t="shared" si="132"/>
      </c>
      <c r="HS48" s="48">
        <f t="shared" si="132"/>
      </c>
      <c r="HT48" s="48">
        <f t="shared" si="132"/>
      </c>
      <c r="HU48" s="48">
        <f t="shared" si="132"/>
      </c>
      <c r="HV48" s="48">
        <f t="shared" si="132"/>
      </c>
      <c r="HW48" s="48">
        <f t="shared" si="132"/>
      </c>
      <c r="HX48" s="48">
        <f t="shared" si="132"/>
      </c>
      <c r="HY48" s="48">
        <f t="shared" si="132"/>
      </c>
      <c r="HZ48" s="48">
        <f t="shared" si="133"/>
      </c>
      <c r="IA48" s="48">
        <f t="shared" si="133"/>
      </c>
      <c r="IB48" s="48">
        <f t="shared" si="133"/>
      </c>
      <c r="IC48" s="48">
        <f t="shared" si="133"/>
      </c>
      <c r="ID48" s="48">
        <f t="shared" si="133"/>
      </c>
      <c r="IE48" s="48">
        <f t="shared" si="133"/>
      </c>
      <c r="IF48" s="48">
        <f t="shared" si="133"/>
      </c>
      <c r="IG48" s="48">
        <f t="shared" si="133"/>
      </c>
      <c r="IH48" s="48">
        <f t="shared" si="133"/>
      </c>
      <c r="II48" s="48">
        <f t="shared" si="133"/>
      </c>
      <c r="IJ48" s="48">
        <f t="shared" si="133"/>
      </c>
      <c r="IK48"/>
      <c r="IL48"/>
      <c r="IM48"/>
      <c r="IN48"/>
      <c r="IO48"/>
      <c r="IP48"/>
      <c r="IQ48"/>
    </row>
    <row r="49" spans="1:251" ht="24.75" customHeight="1">
      <c r="A49" s="64"/>
      <c r="B49" s="62"/>
      <c r="C49" s="62"/>
      <c r="D49" s="62"/>
      <c r="E49" s="23">
        <f t="shared" si="110"/>
        <v>44</v>
      </c>
      <c r="F49" s="23" t="s">
        <v>33</v>
      </c>
      <c r="G49" s="47">
        <v>41807</v>
      </c>
      <c r="H49" s="25">
        <v>0.7916666666666666</v>
      </c>
      <c r="I49" s="26" t="s">
        <v>574</v>
      </c>
      <c r="J49" s="147" t="s">
        <v>483</v>
      </c>
      <c r="K49" s="27">
        <v>41807</v>
      </c>
      <c r="L49" s="27"/>
      <c r="M49" s="21">
        <f t="shared" si="134"/>
        <v>-41807</v>
      </c>
      <c r="N49" s="22">
        <f t="shared" si="111"/>
      </c>
      <c r="O49" s="22">
        <f t="shared" si="111"/>
      </c>
      <c r="P49" s="22">
        <f t="shared" si="111"/>
      </c>
      <c r="Q49" s="22">
        <f t="shared" si="111"/>
      </c>
      <c r="R49" s="22">
        <f t="shared" si="111"/>
      </c>
      <c r="S49" s="22">
        <f t="shared" si="111"/>
      </c>
      <c r="T49" s="22">
        <f t="shared" si="111"/>
      </c>
      <c r="U49" s="22">
        <f t="shared" si="111"/>
      </c>
      <c r="V49" s="22">
        <f t="shared" si="111"/>
      </c>
      <c r="W49" s="22">
        <f t="shared" si="111"/>
      </c>
      <c r="X49" s="22">
        <f t="shared" si="112"/>
      </c>
      <c r="Y49" s="22">
        <f t="shared" si="112"/>
      </c>
      <c r="Z49" s="22">
        <f t="shared" si="112"/>
      </c>
      <c r="AA49" s="22">
        <f t="shared" si="112"/>
      </c>
      <c r="AB49" s="22">
        <f t="shared" si="112"/>
      </c>
      <c r="AC49" s="22">
        <f t="shared" si="112"/>
      </c>
      <c r="AD49" s="22">
        <f t="shared" si="112"/>
      </c>
      <c r="AE49" s="22">
        <f t="shared" si="112"/>
      </c>
      <c r="AF49" s="22">
        <f t="shared" si="112"/>
      </c>
      <c r="AG49" s="22">
        <f t="shared" si="112"/>
      </c>
      <c r="AH49" s="22">
        <f t="shared" si="113"/>
      </c>
      <c r="AI49" s="22">
        <f t="shared" si="113"/>
      </c>
      <c r="AJ49" s="22">
        <f t="shared" si="113"/>
      </c>
      <c r="AK49" s="22">
        <f t="shared" si="113"/>
      </c>
      <c r="AL49" s="22">
        <f t="shared" si="113"/>
      </c>
      <c r="AM49" s="22">
        <f t="shared" si="113"/>
      </c>
      <c r="AN49" s="22">
        <f t="shared" si="113"/>
      </c>
      <c r="AO49" s="22">
        <f t="shared" si="113"/>
      </c>
      <c r="AP49" s="22">
        <f t="shared" si="113"/>
      </c>
      <c r="AQ49" s="22">
        <f t="shared" si="113"/>
      </c>
      <c r="AR49" s="22">
        <f t="shared" si="114"/>
      </c>
      <c r="AS49" s="22">
        <f t="shared" si="114"/>
      </c>
      <c r="AT49" s="22">
        <f t="shared" si="114"/>
      </c>
      <c r="AU49" s="22">
        <f t="shared" si="114"/>
      </c>
      <c r="AV49" s="22">
        <f t="shared" si="114"/>
      </c>
      <c r="AW49" s="22">
        <f t="shared" si="114"/>
      </c>
      <c r="AX49" s="22">
        <f t="shared" si="114"/>
      </c>
      <c r="AY49" s="22">
        <f t="shared" si="114"/>
      </c>
      <c r="AZ49" s="22">
        <f t="shared" si="114"/>
      </c>
      <c r="BA49" s="22">
        <f t="shared" si="114"/>
      </c>
      <c r="BB49" s="22">
        <f t="shared" si="115"/>
      </c>
      <c r="BC49" s="22">
        <f t="shared" si="115"/>
      </c>
      <c r="BD49" s="22">
        <f t="shared" si="115"/>
      </c>
      <c r="BE49" s="22">
        <f t="shared" si="115"/>
      </c>
      <c r="BF49" s="22">
        <f t="shared" si="115"/>
      </c>
      <c r="BG49" s="22">
        <f t="shared" si="115"/>
      </c>
      <c r="BH49" s="22">
        <f t="shared" si="115"/>
      </c>
      <c r="BI49" s="22">
        <f t="shared" si="115"/>
      </c>
      <c r="BJ49" s="22">
        <f t="shared" si="115"/>
      </c>
      <c r="BK49" s="48">
        <f t="shared" si="115"/>
      </c>
      <c r="BL49" s="48">
        <f t="shared" si="116"/>
      </c>
      <c r="BM49" s="48">
        <f t="shared" si="116"/>
      </c>
      <c r="BN49" s="48">
        <f t="shared" si="116"/>
      </c>
      <c r="BO49" s="48">
        <f t="shared" si="116"/>
      </c>
      <c r="BP49" s="48">
        <f t="shared" si="116"/>
      </c>
      <c r="BQ49" s="48">
        <f t="shared" si="116"/>
      </c>
      <c r="BR49" s="48">
        <f t="shared" si="116"/>
      </c>
      <c r="BS49" s="48">
        <f t="shared" si="116"/>
      </c>
      <c r="BT49" s="48">
        <f t="shared" si="116"/>
      </c>
      <c r="BU49" s="48">
        <f t="shared" si="116"/>
      </c>
      <c r="BV49" s="48">
        <f t="shared" si="117"/>
      </c>
      <c r="BW49" s="48">
        <f t="shared" si="117"/>
      </c>
      <c r="BX49" s="48">
        <f t="shared" si="117"/>
      </c>
      <c r="BY49" s="48">
        <f t="shared" si="117"/>
      </c>
      <c r="BZ49" s="48">
        <f t="shared" si="117"/>
      </c>
      <c r="CA49" s="48">
        <f t="shared" si="117"/>
      </c>
      <c r="CB49" s="48">
        <f t="shared" si="117"/>
      </c>
      <c r="CC49" s="48">
        <f t="shared" si="117"/>
      </c>
      <c r="CD49" s="48">
        <f t="shared" si="117"/>
      </c>
      <c r="CE49" s="48">
        <f t="shared" si="117"/>
      </c>
      <c r="CF49" s="48">
        <f t="shared" si="118"/>
      </c>
      <c r="CG49" s="48">
        <f t="shared" si="118"/>
      </c>
      <c r="CH49" s="48">
        <f t="shared" si="118"/>
      </c>
      <c r="CI49" s="48">
        <f t="shared" si="118"/>
      </c>
      <c r="CJ49" s="48">
        <f t="shared" si="118"/>
      </c>
      <c r="CK49" s="48">
        <f t="shared" si="118"/>
      </c>
      <c r="CL49" s="48">
        <f t="shared" si="118"/>
      </c>
      <c r="CM49" s="48">
        <f t="shared" si="118"/>
      </c>
      <c r="CN49" s="48">
        <f t="shared" si="118"/>
      </c>
      <c r="CO49" s="48">
        <f t="shared" si="118"/>
      </c>
      <c r="CP49" s="48">
        <f t="shared" si="119"/>
      </c>
      <c r="CQ49" s="48">
        <f t="shared" si="119"/>
      </c>
      <c r="CR49" s="48">
        <f t="shared" si="119"/>
      </c>
      <c r="CS49" s="48">
        <f t="shared" si="119"/>
      </c>
      <c r="CT49" s="48">
        <f t="shared" si="119"/>
      </c>
      <c r="CU49" s="48">
        <f t="shared" si="119"/>
      </c>
      <c r="CV49" s="48">
        <f t="shared" si="119"/>
      </c>
      <c r="CW49" s="48">
        <f t="shared" si="119"/>
      </c>
      <c r="CX49" s="48">
        <f t="shared" si="119"/>
      </c>
      <c r="CY49" s="48">
        <f t="shared" si="119"/>
      </c>
      <c r="CZ49" s="48">
        <f t="shared" si="120"/>
      </c>
      <c r="DA49" s="48">
        <f t="shared" si="120"/>
      </c>
      <c r="DB49" s="48">
        <f t="shared" si="120"/>
      </c>
      <c r="DC49" s="48">
        <f t="shared" si="120"/>
      </c>
      <c r="DD49" s="48">
        <f t="shared" si="120"/>
      </c>
      <c r="DE49" s="48">
        <f t="shared" si="120"/>
      </c>
      <c r="DF49" s="48">
        <f t="shared" si="120"/>
      </c>
      <c r="DG49" s="48">
        <f t="shared" si="120"/>
      </c>
      <c r="DH49" s="48">
        <f t="shared" si="120"/>
      </c>
      <c r="DI49" s="48">
        <f t="shared" si="120"/>
      </c>
      <c r="DJ49" s="48">
        <f t="shared" si="121"/>
      </c>
      <c r="DK49" s="48">
        <f t="shared" si="121"/>
      </c>
      <c r="DL49" s="48">
        <f t="shared" si="121"/>
      </c>
      <c r="DM49" s="48">
        <f t="shared" si="121"/>
      </c>
      <c r="DN49" s="48">
        <f t="shared" si="121"/>
      </c>
      <c r="DO49" s="48">
        <f t="shared" si="121"/>
      </c>
      <c r="DP49" s="48">
        <f t="shared" si="121"/>
      </c>
      <c r="DQ49" s="48">
        <f t="shared" si="121"/>
      </c>
      <c r="DR49" s="48">
        <f t="shared" si="121"/>
      </c>
      <c r="DS49" s="48">
        <f t="shared" si="121"/>
      </c>
      <c r="DT49" s="48">
        <f t="shared" si="122"/>
      </c>
      <c r="DU49" s="48">
        <f t="shared" si="122"/>
      </c>
      <c r="DV49" s="48">
        <f t="shared" si="122"/>
      </c>
      <c r="DW49" s="48">
        <f t="shared" si="122"/>
      </c>
      <c r="DX49" s="48">
        <f t="shared" si="122"/>
      </c>
      <c r="DY49" s="48">
        <f t="shared" si="122"/>
      </c>
      <c r="DZ49" s="48">
        <f t="shared" si="122"/>
      </c>
      <c r="EA49" s="48">
        <f t="shared" si="122"/>
      </c>
      <c r="EB49" s="48">
        <f t="shared" si="122"/>
      </c>
      <c r="EC49" s="48">
        <f t="shared" si="122"/>
      </c>
      <c r="ED49" s="48">
        <f t="shared" si="123"/>
      </c>
      <c r="EE49" s="48">
        <f t="shared" si="123"/>
      </c>
      <c r="EF49" s="48">
        <f t="shared" si="123"/>
      </c>
      <c r="EG49" s="48">
        <f t="shared" si="123"/>
      </c>
      <c r="EH49" s="48">
        <f t="shared" si="123"/>
      </c>
      <c r="EI49" s="48">
        <f t="shared" si="123"/>
      </c>
      <c r="EJ49" s="48">
        <f t="shared" si="123"/>
      </c>
      <c r="EK49" s="48">
        <f t="shared" si="123"/>
      </c>
      <c r="EL49" s="48">
        <f t="shared" si="123"/>
      </c>
      <c r="EM49" s="48">
        <f t="shared" si="123"/>
      </c>
      <c r="EN49" s="48">
        <f t="shared" si="124"/>
      </c>
      <c r="EO49" s="48">
        <f t="shared" si="124"/>
      </c>
      <c r="EP49" s="48">
        <f t="shared" si="124"/>
      </c>
      <c r="EQ49" s="48">
        <f t="shared" si="124"/>
      </c>
      <c r="ER49" s="48">
        <f t="shared" si="124"/>
      </c>
      <c r="ES49" s="48">
        <f t="shared" si="124"/>
      </c>
      <c r="ET49" s="48">
        <f t="shared" si="124"/>
      </c>
      <c r="EU49" s="48">
        <f t="shared" si="124"/>
      </c>
      <c r="EV49" s="48">
        <f t="shared" si="124"/>
      </c>
      <c r="EW49" s="48">
        <f t="shared" si="124"/>
      </c>
      <c r="EX49" s="48">
        <f t="shared" si="125"/>
      </c>
      <c r="EY49" s="48">
        <f t="shared" si="125"/>
      </c>
      <c r="EZ49" s="48">
        <f t="shared" si="125"/>
      </c>
      <c r="FA49" s="48">
        <f t="shared" si="125"/>
      </c>
      <c r="FB49" s="48">
        <f t="shared" si="125"/>
      </c>
      <c r="FC49" s="48">
        <f t="shared" si="125"/>
      </c>
      <c r="FD49" s="48">
        <f t="shared" si="125"/>
      </c>
      <c r="FE49" s="48">
        <f t="shared" si="125"/>
      </c>
      <c r="FF49" s="48">
        <f t="shared" si="125"/>
      </c>
      <c r="FG49" s="48">
        <f t="shared" si="125"/>
      </c>
      <c r="FH49" s="48">
        <f t="shared" si="126"/>
      </c>
      <c r="FI49" s="48">
        <f t="shared" si="126"/>
      </c>
      <c r="FJ49" s="48">
        <f t="shared" si="126"/>
      </c>
      <c r="FK49" s="48">
        <f t="shared" si="126"/>
      </c>
      <c r="FL49" s="48">
        <f t="shared" si="126"/>
      </c>
      <c r="FM49" s="48">
        <f t="shared" si="126"/>
      </c>
      <c r="FN49" s="48">
        <f t="shared" si="126"/>
      </c>
      <c r="FO49" s="48">
        <f t="shared" si="126"/>
      </c>
      <c r="FP49" s="48">
        <f t="shared" si="126"/>
      </c>
      <c r="FQ49" s="48">
        <f t="shared" si="126"/>
      </c>
      <c r="FR49" s="48">
        <f t="shared" si="127"/>
      </c>
      <c r="FS49" s="48">
        <f t="shared" si="127"/>
      </c>
      <c r="FT49" s="48">
        <f t="shared" si="127"/>
      </c>
      <c r="FU49" s="48">
        <f t="shared" si="127"/>
      </c>
      <c r="FV49" s="48">
        <f t="shared" si="127"/>
      </c>
      <c r="FW49" s="48">
        <f t="shared" si="127"/>
      </c>
      <c r="FX49" s="48">
        <f t="shared" si="127"/>
      </c>
      <c r="FY49" s="48">
        <f t="shared" si="127"/>
      </c>
      <c r="FZ49" s="48">
        <f t="shared" si="127"/>
      </c>
      <c r="GA49" s="48">
        <f t="shared" si="127"/>
      </c>
      <c r="GB49" s="48">
        <f t="shared" si="128"/>
      </c>
      <c r="GC49" s="48">
        <f t="shared" si="128"/>
      </c>
      <c r="GD49" s="48">
        <f t="shared" si="128"/>
      </c>
      <c r="GE49" s="48">
        <f t="shared" si="128"/>
      </c>
      <c r="GF49" s="48">
        <f t="shared" si="128"/>
      </c>
      <c r="GG49" s="48">
        <f t="shared" si="128"/>
      </c>
      <c r="GH49" s="48">
        <f t="shared" si="128"/>
      </c>
      <c r="GI49" s="48">
        <f t="shared" si="128"/>
      </c>
      <c r="GJ49" s="48">
        <f t="shared" si="128"/>
      </c>
      <c r="GK49" s="48">
        <f t="shared" si="128"/>
      </c>
      <c r="GL49" s="48">
        <f t="shared" si="129"/>
      </c>
      <c r="GM49" s="48">
        <f t="shared" si="129"/>
      </c>
      <c r="GN49" s="48">
        <f t="shared" si="129"/>
      </c>
      <c r="GO49" s="48">
        <f t="shared" si="129"/>
      </c>
      <c r="GP49" s="48">
        <f t="shared" si="129"/>
      </c>
      <c r="GQ49" s="48">
        <f t="shared" si="129"/>
      </c>
      <c r="GR49" s="48">
        <f t="shared" si="129"/>
      </c>
      <c r="GS49" s="48">
        <f t="shared" si="129"/>
      </c>
      <c r="GT49" s="48">
        <f t="shared" si="129"/>
      </c>
      <c r="GU49" s="48">
        <f t="shared" si="129"/>
      </c>
      <c r="GV49" s="48">
        <f t="shared" si="130"/>
      </c>
      <c r="GW49" s="48">
        <f t="shared" si="130"/>
      </c>
      <c r="GX49" s="48">
        <f t="shared" si="130"/>
      </c>
      <c r="GY49" s="48">
        <f t="shared" si="130"/>
      </c>
      <c r="GZ49" s="48">
        <f t="shared" si="130"/>
      </c>
      <c r="HA49" s="48">
        <f t="shared" si="130"/>
      </c>
      <c r="HB49" s="48">
        <f t="shared" si="130"/>
      </c>
      <c r="HC49" s="48">
        <f t="shared" si="130"/>
      </c>
      <c r="HD49" s="48">
        <f t="shared" si="130"/>
      </c>
      <c r="HE49" s="48">
        <f t="shared" si="130"/>
      </c>
      <c r="HF49" s="48">
        <f t="shared" si="131"/>
      </c>
      <c r="HG49" s="48">
        <f t="shared" si="131"/>
      </c>
      <c r="HH49" s="48">
        <f t="shared" si="131"/>
      </c>
      <c r="HI49" s="48">
        <f t="shared" si="131"/>
      </c>
      <c r="HJ49" s="48">
        <f t="shared" si="131"/>
      </c>
      <c r="HK49" s="48">
        <f t="shared" si="131"/>
      </c>
      <c r="HL49" s="48">
        <f t="shared" si="131"/>
      </c>
      <c r="HM49" s="48">
        <f t="shared" si="131"/>
      </c>
      <c r="HN49" s="48">
        <f t="shared" si="131"/>
      </c>
      <c r="HO49" s="48">
        <f t="shared" si="131"/>
      </c>
      <c r="HP49" s="48">
        <f t="shared" si="132"/>
      </c>
      <c r="HQ49" s="48">
        <f t="shared" si="132"/>
      </c>
      <c r="HR49" s="48">
        <f t="shared" si="132"/>
      </c>
      <c r="HS49" s="48">
        <f t="shared" si="132"/>
      </c>
      <c r="HT49" s="48">
        <f t="shared" si="132"/>
      </c>
      <c r="HU49" s="48">
        <f t="shared" si="132"/>
      </c>
      <c r="HV49" s="48">
        <f t="shared" si="132"/>
      </c>
      <c r="HW49" s="48">
        <f t="shared" si="132"/>
      </c>
      <c r="HX49" s="48">
        <f t="shared" si="132"/>
      </c>
      <c r="HY49" s="48">
        <f t="shared" si="132"/>
      </c>
      <c r="HZ49" s="48">
        <f t="shared" si="133"/>
      </c>
      <c r="IA49" s="48">
        <f t="shared" si="133"/>
      </c>
      <c r="IB49" s="48">
        <f t="shared" si="133"/>
      </c>
      <c r="IC49" s="48">
        <f t="shared" si="133"/>
      </c>
      <c r="ID49" s="48">
        <f t="shared" si="133"/>
      </c>
      <c r="IE49" s="48">
        <f t="shared" si="133"/>
      </c>
      <c r="IF49" s="48">
        <f t="shared" si="133"/>
      </c>
      <c r="IG49" s="48">
        <f t="shared" si="133"/>
      </c>
      <c r="IH49" s="48">
        <f t="shared" si="133"/>
      </c>
      <c r="II49" s="48">
        <f t="shared" si="133"/>
      </c>
      <c r="IJ49" s="48">
        <f t="shared" si="133"/>
      </c>
      <c r="IK49"/>
      <c r="IL49"/>
      <c r="IM49"/>
      <c r="IN49"/>
      <c r="IO49"/>
      <c r="IP49"/>
      <c r="IQ49"/>
    </row>
    <row r="50" spans="1:251" ht="24.75" customHeight="1">
      <c r="A50" s="64"/>
      <c r="B50" s="62"/>
      <c r="C50" s="62"/>
      <c r="D50" s="62"/>
      <c r="E50" s="23">
        <f t="shared" si="110"/>
        <v>45</v>
      </c>
      <c r="F50" s="23" t="s">
        <v>33</v>
      </c>
      <c r="G50" s="47">
        <v>41812</v>
      </c>
      <c r="H50" s="25">
        <v>0.5416666666666666</v>
      </c>
      <c r="I50" s="26" t="s">
        <v>576</v>
      </c>
      <c r="J50" s="147" t="s">
        <v>487</v>
      </c>
      <c r="K50" s="27">
        <v>41812</v>
      </c>
      <c r="L50" s="27"/>
      <c r="M50" s="21">
        <f t="shared" si="134"/>
        <v>-41812</v>
      </c>
      <c r="N50" s="22">
        <f t="shared" si="111"/>
      </c>
      <c r="O50" s="22">
        <f t="shared" si="111"/>
      </c>
      <c r="P50" s="22">
        <f t="shared" si="111"/>
      </c>
      <c r="Q50" s="22">
        <f t="shared" si="111"/>
      </c>
      <c r="R50" s="22">
        <f t="shared" si="111"/>
      </c>
      <c r="S50" s="22">
        <f t="shared" si="111"/>
      </c>
      <c r="T50" s="22">
        <f t="shared" si="111"/>
      </c>
      <c r="U50" s="22">
        <f t="shared" si="111"/>
      </c>
      <c r="V50" s="22">
        <f t="shared" si="111"/>
      </c>
      <c r="W50" s="22">
        <f t="shared" si="111"/>
      </c>
      <c r="X50" s="22">
        <f t="shared" si="112"/>
      </c>
      <c r="Y50" s="22">
        <f t="shared" si="112"/>
      </c>
      <c r="Z50" s="22">
        <f t="shared" si="112"/>
      </c>
      <c r="AA50" s="22">
        <f t="shared" si="112"/>
      </c>
      <c r="AB50" s="22">
        <f t="shared" si="112"/>
      </c>
      <c r="AC50" s="22">
        <f t="shared" si="112"/>
      </c>
      <c r="AD50" s="22">
        <f t="shared" si="112"/>
      </c>
      <c r="AE50" s="22">
        <f t="shared" si="112"/>
      </c>
      <c r="AF50" s="22">
        <f t="shared" si="112"/>
      </c>
      <c r="AG50" s="22">
        <f t="shared" si="112"/>
      </c>
      <c r="AH50" s="22">
        <f t="shared" si="113"/>
      </c>
      <c r="AI50" s="22">
        <f t="shared" si="113"/>
      </c>
      <c r="AJ50" s="22">
        <f t="shared" si="113"/>
      </c>
      <c r="AK50" s="22">
        <f t="shared" si="113"/>
      </c>
      <c r="AL50" s="22">
        <f t="shared" si="113"/>
      </c>
      <c r="AM50" s="22">
        <f t="shared" si="113"/>
      </c>
      <c r="AN50" s="22">
        <f t="shared" si="113"/>
      </c>
      <c r="AO50" s="22">
        <f t="shared" si="113"/>
      </c>
      <c r="AP50" s="22">
        <f t="shared" si="113"/>
      </c>
      <c r="AQ50" s="22">
        <f t="shared" si="113"/>
      </c>
      <c r="AR50" s="22">
        <f t="shared" si="114"/>
      </c>
      <c r="AS50" s="22">
        <f t="shared" si="114"/>
      </c>
      <c r="AT50" s="22">
        <f t="shared" si="114"/>
      </c>
      <c r="AU50" s="22">
        <f t="shared" si="114"/>
      </c>
      <c r="AV50" s="22">
        <f t="shared" si="114"/>
      </c>
      <c r="AW50" s="22">
        <f t="shared" si="114"/>
      </c>
      <c r="AX50" s="22">
        <f t="shared" si="114"/>
      </c>
      <c r="AY50" s="22">
        <f t="shared" si="114"/>
      </c>
      <c r="AZ50" s="22">
        <f t="shared" si="114"/>
      </c>
      <c r="BA50" s="22">
        <f t="shared" si="114"/>
      </c>
      <c r="BB50" s="22">
        <f t="shared" si="115"/>
      </c>
      <c r="BC50" s="22">
        <f t="shared" si="115"/>
      </c>
      <c r="BD50" s="22">
        <f t="shared" si="115"/>
      </c>
      <c r="BE50" s="22">
        <f t="shared" si="115"/>
      </c>
      <c r="BF50" s="22">
        <f t="shared" si="115"/>
      </c>
      <c r="BG50" s="22">
        <f t="shared" si="115"/>
      </c>
      <c r="BH50" s="22">
        <f t="shared" si="115"/>
      </c>
      <c r="BI50" s="22">
        <f t="shared" si="115"/>
      </c>
      <c r="BJ50" s="22">
        <f t="shared" si="115"/>
      </c>
      <c r="BK50" s="48">
        <f t="shared" si="115"/>
      </c>
      <c r="BL50" s="48">
        <f t="shared" si="116"/>
      </c>
      <c r="BM50" s="48">
        <f t="shared" si="116"/>
      </c>
      <c r="BN50" s="48">
        <f t="shared" si="116"/>
      </c>
      <c r="BO50" s="48">
        <f t="shared" si="116"/>
      </c>
      <c r="BP50" s="48">
        <f t="shared" si="116"/>
      </c>
      <c r="BQ50" s="48">
        <f t="shared" si="116"/>
      </c>
      <c r="BR50" s="48">
        <f t="shared" si="116"/>
      </c>
      <c r="BS50" s="48">
        <f t="shared" si="116"/>
      </c>
      <c r="BT50" s="48">
        <f t="shared" si="116"/>
      </c>
      <c r="BU50" s="48">
        <f t="shared" si="116"/>
      </c>
      <c r="BV50" s="48">
        <f t="shared" si="117"/>
      </c>
      <c r="BW50" s="48">
        <f t="shared" si="117"/>
      </c>
      <c r="BX50" s="48">
        <f t="shared" si="117"/>
      </c>
      <c r="BY50" s="48">
        <f t="shared" si="117"/>
      </c>
      <c r="BZ50" s="48">
        <f t="shared" si="117"/>
      </c>
      <c r="CA50" s="48">
        <f t="shared" si="117"/>
      </c>
      <c r="CB50" s="48">
        <f t="shared" si="117"/>
      </c>
      <c r="CC50" s="48">
        <f t="shared" si="117"/>
      </c>
      <c r="CD50" s="48">
        <f t="shared" si="117"/>
      </c>
      <c r="CE50" s="48">
        <f t="shared" si="117"/>
      </c>
      <c r="CF50" s="48">
        <f t="shared" si="118"/>
      </c>
      <c r="CG50" s="48">
        <f t="shared" si="118"/>
      </c>
      <c r="CH50" s="48">
        <f t="shared" si="118"/>
      </c>
      <c r="CI50" s="48">
        <f t="shared" si="118"/>
      </c>
      <c r="CJ50" s="48">
        <f t="shared" si="118"/>
      </c>
      <c r="CK50" s="48">
        <f t="shared" si="118"/>
      </c>
      <c r="CL50" s="48">
        <f t="shared" si="118"/>
      </c>
      <c r="CM50" s="48">
        <f t="shared" si="118"/>
      </c>
      <c r="CN50" s="48">
        <f t="shared" si="118"/>
      </c>
      <c r="CO50" s="48">
        <f t="shared" si="118"/>
      </c>
      <c r="CP50" s="48">
        <f t="shared" si="119"/>
      </c>
      <c r="CQ50" s="48">
        <f t="shared" si="119"/>
      </c>
      <c r="CR50" s="48">
        <f t="shared" si="119"/>
      </c>
      <c r="CS50" s="48">
        <f t="shared" si="119"/>
      </c>
      <c r="CT50" s="48">
        <f t="shared" si="119"/>
      </c>
      <c r="CU50" s="48">
        <f t="shared" si="119"/>
      </c>
      <c r="CV50" s="48">
        <f t="shared" si="119"/>
      </c>
      <c r="CW50" s="48">
        <f t="shared" si="119"/>
      </c>
      <c r="CX50" s="48">
        <f t="shared" si="119"/>
      </c>
      <c r="CY50" s="48">
        <f t="shared" si="119"/>
      </c>
      <c r="CZ50" s="48">
        <f t="shared" si="120"/>
      </c>
      <c r="DA50" s="48">
        <f t="shared" si="120"/>
      </c>
      <c r="DB50" s="48">
        <f t="shared" si="120"/>
      </c>
      <c r="DC50" s="48">
        <f t="shared" si="120"/>
      </c>
      <c r="DD50" s="48">
        <f t="shared" si="120"/>
      </c>
      <c r="DE50" s="48">
        <f t="shared" si="120"/>
      </c>
      <c r="DF50" s="48">
        <f t="shared" si="120"/>
      </c>
      <c r="DG50" s="48">
        <f t="shared" si="120"/>
      </c>
      <c r="DH50" s="48">
        <f t="shared" si="120"/>
      </c>
      <c r="DI50" s="48">
        <f t="shared" si="120"/>
      </c>
      <c r="DJ50" s="48">
        <f t="shared" si="121"/>
      </c>
      <c r="DK50" s="48">
        <f t="shared" si="121"/>
      </c>
      <c r="DL50" s="48">
        <f t="shared" si="121"/>
      </c>
      <c r="DM50" s="48">
        <f t="shared" si="121"/>
      </c>
      <c r="DN50" s="48">
        <f t="shared" si="121"/>
      </c>
      <c r="DO50" s="48">
        <f t="shared" si="121"/>
      </c>
      <c r="DP50" s="48">
        <f t="shared" si="121"/>
      </c>
      <c r="DQ50" s="48">
        <f t="shared" si="121"/>
      </c>
      <c r="DR50" s="48">
        <f t="shared" si="121"/>
      </c>
      <c r="DS50" s="48">
        <f t="shared" si="121"/>
      </c>
      <c r="DT50" s="48">
        <f t="shared" si="122"/>
      </c>
      <c r="DU50" s="48">
        <f t="shared" si="122"/>
      </c>
      <c r="DV50" s="48">
        <f t="shared" si="122"/>
      </c>
      <c r="DW50" s="48">
        <f t="shared" si="122"/>
      </c>
      <c r="DX50" s="48">
        <f t="shared" si="122"/>
      </c>
      <c r="DY50" s="48">
        <f t="shared" si="122"/>
      </c>
      <c r="DZ50" s="48">
        <f t="shared" si="122"/>
      </c>
      <c r="EA50" s="48">
        <f t="shared" si="122"/>
      </c>
      <c r="EB50" s="48">
        <f t="shared" si="122"/>
      </c>
      <c r="EC50" s="48">
        <f t="shared" si="122"/>
      </c>
      <c r="ED50" s="48">
        <f t="shared" si="123"/>
      </c>
      <c r="EE50" s="48">
        <f t="shared" si="123"/>
      </c>
      <c r="EF50" s="48">
        <f t="shared" si="123"/>
      </c>
      <c r="EG50" s="48">
        <f t="shared" si="123"/>
      </c>
      <c r="EH50" s="48">
        <f t="shared" si="123"/>
      </c>
      <c r="EI50" s="48">
        <f t="shared" si="123"/>
      </c>
      <c r="EJ50" s="48">
        <f t="shared" si="123"/>
      </c>
      <c r="EK50" s="48">
        <f t="shared" si="123"/>
      </c>
      <c r="EL50" s="48">
        <f t="shared" si="123"/>
      </c>
      <c r="EM50" s="48">
        <f t="shared" si="123"/>
      </c>
      <c r="EN50" s="48">
        <f t="shared" si="124"/>
      </c>
      <c r="EO50" s="48">
        <f t="shared" si="124"/>
      </c>
      <c r="EP50" s="48">
        <f t="shared" si="124"/>
      </c>
      <c r="EQ50" s="48">
        <f t="shared" si="124"/>
      </c>
      <c r="ER50" s="48">
        <f t="shared" si="124"/>
      </c>
      <c r="ES50" s="48">
        <f t="shared" si="124"/>
      </c>
      <c r="ET50" s="48">
        <f t="shared" si="124"/>
      </c>
      <c r="EU50" s="48">
        <f t="shared" si="124"/>
      </c>
      <c r="EV50" s="48">
        <f t="shared" si="124"/>
      </c>
      <c r="EW50" s="48">
        <f t="shared" si="124"/>
      </c>
      <c r="EX50" s="48">
        <f t="shared" si="125"/>
      </c>
      <c r="EY50" s="48">
        <f t="shared" si="125"/>
      </c>
      <c r="EZ50" s="48">
        <f t="shared" si="125"/>
      </c>
      <c r="FA50" s="48">
        <f t="shared" si="125"/>
      </c>
      <c r="FB50" s="48">
        <f t="shared" si="125"/>
      </c>
      <c r="FC50" s="48">
        <f t="shared" si="125"/>
      </c>
      <c r="FD50" s="48">
        <f t="shared" si="125"/>
      </c>
      <c r="FE50" s="48">
        <f t="shared" si="125"/>
      </c>
      <c r="FF50" s="48">
        <f t="shared" si="125"/>
      </c>
      <c r="FG50" s="48">
        <f t="shared" si="125"/>
      </c>
      <c r="FH50" s="48">
        <f t="shared" si="126"/>
      </c>
      <c r="FI50" s="48">
        <f t="shared" si="126"/>
      </c>
      <c r="FJ50" s="48">
        <f t="shared" si="126"/>
      </c>
      <c r="FK50" s="48">
        <f t="shared" si="126"/>
      </c>
      <c r="FL50" s="48">
        <f t="shared" si="126"/>
      </c>
      <c r="FM50" s="48">
        <f t="shared" si="126"/>
      </c>
      <c r="FN50" s="48">
        <f t="shared" si="126"/>
      </c>
      <c r="FO50" s="48">
        <f t="shared" si="126"/>
      </c>
      <c r="FP50" s="48">
        <f t="shared" si="126"/>
      </c>
      <c r="FQ50" s="48">
        <f t="shared" si="126"/>
      </c>
      <c r="FR50" s="48">
        <f t="shared" si="127"/>
      </c>
      <c r="FS50" s="48">
        <f t="shared" si="127"/>
      </c>
      <c r="FT50" s="48">
        <f t="shared" si="127"/>
      </c>
      <c r="FU50" s="48">
        <f t="shared" si="127"/>
      </c>
      <c r="FV50" s="48">
        <f t="shared" si="127"/>
      </c>
      <c r="FW50" s="48">
        <f t="shared" si="127"/>
      </c>
      <c r="FX50" s="48">
        <f t="shared" si="127"/>
      </c>
      <c r="FY50" s="48">
        <f t="shared" si="127"/>
      </c>
      <c r="FZ50" s="48">
        <f t="shared" si="127"/>
      </c>
      <c r="GA50" s="48">
        <f t="shared" si="127"/>
      </c>
      <c r="GB50" s="48">
        <f t="shared" si="128"/>
      </c>
      <c r="GC50" s="48">
        <f t="shared" si="128"/>
      </c>
      <c r="GD50" s="48">
        <f t="shared" si="128"/>
      </c>
      <c r="GE50" s="48">
        <f t="shared" si="128"/>
      </c>
      <c r="GF50" s="48">
        <f t="shared" si="128"/>
      </c>
      <c r="GG50" s="48">
        <f t="shared" si="128"/>
      </c>
      <c r="GH50" s="48">
        <f t="shared" si="128"/>
      </c>
      <c r="GI50" s="48">
        <f t="shared" si="128"/>
      </c>
      <c r="GJ50" s="48">
        <f t="shared" si="128"/>
      </c>
      <c r="GK50" s="48">
        <f t="shared" si="128"/>
      </c>
      <c r="GL50" s="48">
        <f t="shared" si="129"/>
      </c>
      <c r="GM50" s="48">
        <f t="shared" si="129"/>
      </c>
      <c r="GN50" s="48">
        <f t="shared" si="129"/>
      </c>
      <c r="GO50" s="48">
        <f t="shared" si="129"/>
      </c>
      <c r="GP50" s="48">
        <f t="shared" si="129"/>
      </c>
      <c r="GQ50" s="48">
        <f t="shared" si="129"/>
      </c>
      <c r="GR50" s="48">
        <f t="shared" si="129"/>
      </c>
      <c r="GS50" s="48">
        <f t="shared" si="129"/>
      </c>
      <c r="GT50" s="48">
        <f t="shared" si="129"/>
      </c>
      <c r="GU50" s="48">
        <f t="shared" si="129"/>
      </c>
      <c r="GV50" s="48">
        <f t="shared" si="130"/>
      </c>
      <c r="GW50" s="48">
        <f t="shared" si="130"/>
      </c>
      <c r="GX50" s="48">
        <f t="shared" si="130"/>
      </c>
      <c r="GY50" s="48">
        <f t="shared" si="130"/>
      </c>
      <c r="GZ50" s="48">
        <f t="shared" si="130"/>
      </c>
      <c r="HA50" s="48">
        <f t="shared" si="130"/>
      </c>
      <c r="HB50" s="48">
        <f t="shared" si="130"/>
      </c>
      <c r="HC50" s="48">
        <f t="shared" si="130"/>
      </c>
      <c r="HD50" s="48">
        <f t="shared" si="130"/>
      </c>
      <c r="HE50" s="48">
        <f t="shared" si="130"/>
      </c>
      <c r="HF50" s="48">
        <f t="shared" si="131"/>
      </c>
      <c r="HG50" s="48">
        <f t="shared" si="131"/>
      </c>
      <c r="HH50" s="48">
        <f t="shared" si="131"/>
      </c>
      <c r="HI50" s="48">
        <f t="shared" si="131"/>
      </c>
      <c r="HJ50" s="48">
        <f t="shared" si="131"/>
      </c>
      <c r="HK50" s="48">
        <f t="shared" si="131"/>
      </c>
      <c r="HL50" s="48">
        <f t="shared" si="131"/>
      </c>
      <c r="HM50" s="48">
        <f t="shared" si="131"/>
      </c>
      <c r="HN50" s="48">
        <f t="shared" si="131"/>
      </c>
      <c r="HO50" s="48">
        <f t="shared" si="131"/>
      </c>
      <c r="HP50" s="48">
        <f t="shared" si="132"/>
      </c>
      <c r="HQ50" s="48">
        <f t="shared" si="132"/>
      </c>
      <c r="HR50" s="48">
        <f t="shared" si="132"/>
      </c>
      <c r="HS50" s="48">
        <f t="shared" si="132"/>
      </c>
      <c r="HT50" s="48">
        <f t="shared" si="132"/>
      </c>
      <c r="HU50" s="48">
        <f t="shared" si="132"/>
      </c>
      <c r="HV50" s="48">
        <f t="shared" si="132"/>
      </c>
      <c r="HW50" s="48">
        <f t="shared" si="132"/>
      </c>
      <c r="HX50" s="48">
        <f t="shared" si="132"/>
      </c>
      <c r="HY50" s="48">
        <f t="shared" si="132"/>
      </c>
      <c r="HZ50" s="48">
        <f t="shared" si="133"/>
      </c>
      <c r="IA50" s="48">
        <f t="shared" si="133"/>
      </c>
      <c r="IB50" s="48">
        <f t="shared" si="133"/>
      </c>
      <c r="IC50" s="48">
        <f t="shared" si="133"/>
      </c>
      <c r="ID50" s="48">
        <f t="shared" si="133"/>
      </c>
      <c r="IE50" s="48">
        <f t="shared" si="133"/>
      </c>
      <c r="IF50" s="48">
        <f t="shared" si="133"/>
      </c>
      <c r="IG50" s="48">
        <f t="shared" si="133"/>
      </c>
      <c r="IH50" s="48">
        <f t="shared" si="133"/>
      </c>
      <c r="II50" s="48">
        <f t="shared" si="133"/>
      </c>
      <c r="IJ50" s="48">
        <f t="shared" si="133"/>
      </c>
      <c r="IK50"/>
      <c r="IL50"/>
      <c r="IM50"/>
      <c r="IN50"/>
      <c r="IO50"/>
      <c r="IP50"/>
      <c r="IQ50"/>
    </row>
    <row r="51" spans="1:251" ht="24.75" customHeight="1">
      <c r="A51" s="64"/>
      <c r="B51" s="62"/>
      <c r="C51" s="62"/>
      <c r="D51" s="62"/>
      <c r="E51" s="23">
        <f t="shared" si="110"/>
        <v>46</v>
      </c>
      <c r="F51" s="23" t="s">
        <v>33</v>
      </c>
      <c r="G51" s="47">
        <v>41812</v>
      </c>
      <c r="H51" s="25">
        <v>0.6666666666666666</v>
      </c>
      <c r="I51" s="26" t="s">
        <v>578</v>
      </c>
      <c r="J51" s="147" t="s">
        <v>485</v>
      </c>
      <c r="K51" s="27">
        <v>41812</v>
      </c>
      <c r="L51" s="27"/>
      <c r="M51" s="21">
        <f t="shared" si="134"/>
        <v>-41812</v>
      </c>
      <c r="N51" s="22">
        <f t="shared" si="111"/>
      </c>
      <c r="O51" s="22">
        <f t="shared" si="111"/>
      </c>
      <c r="P51" s="22">
        <f t="shared" si="111"/>
      </c>
      <c r="Q51" s="22">
        <f t="shared" si="111"/>
      </c>
      <c r="R51" s="22">
        <f t="shared" si="111"/>
      </c>
      <c r="S51" s="22">
        <f t="shared" si="111"/>
      </c>
      <c r="T51" s="22">
        <f t="shared" si="111"/>
      </c>
      <c r="U51" s="22">
        <f t="shared" si="111"/>
      </c>
      <c r="V51" s="22">
        <f t="shared" si="111"/>
      </c>
      <c r="W51" s="22">
        <f t="shared" si="111"/>
      </c>
      <c r="X51" s="22">
        <f t="shared" si="112"/>
      </c>
      <c r="Y51" s="22">
        <f t="shared" si="112"/>
      </c>
      <c r="Z51" s="22">
        <f t="shared" si="112"/>
      </c>
      <c r="AA51" s="22">
        <f t="shared" si="112"/>
      </c>
      <c r="AB51" s="22">
        <f t="shared" si="112"/>
      </c>
      <c r="AC51" s="22">
        <f t="shared" si="112"/>
      </c>
      <c r="AD51" s="22">
        <f t="shared" si="112"/>
      </c>
      <c r="AE51" s="22">
        <f t="shared" si="112"/>
      </c>
      <c r="AF51" s="22">
        <f t="shared" si="112"/>
      </c>
      <c r="AG51" s="22">
        <f t="shared" si="112"/>
      </c>
      <c r="AH51" s="22">
        <f t="shared" si="113"/>
      </c>
      <c r="AI51" s="22">
        <f t="shared" si="113"/>
      </c>
      <c r="AJ51" s="22">
        <f t="shared" si="113"/>
      </c>
      <c r="AK51" s="22">
        <f t="shared" si="113"/>
      </c>
      <c r="AL51" s="22">
        <f t="shared" si="113"/>
      </c>
      <c r="AM51" s="22">
        <f t="shared" si="113"/>
      </c>
      <c r="AN51" s="22">
        <f t="shared" si="113"/>
      </c>
      <c r="AO51" s="22">
        <f t="shared" si="113"/>
      </c>
      <c r="AP51" s="22">
        <f t="shared" si="113"/>
      </c>
      <c r="AQ51" s="22">
        <f t="shared" si="113"/>
      </c>
      <c r="AR51" s="22">
        <f t="shared" si="114"/>
      </c>
      <c r="AS51" s="22">
        <f t="shared" si="114"/>
      </c>
      <c r="AT51" s="22">
        <f t="shared" si="114"/>
      </c>
      <c r="AU51" s="22">
        <f t="shared" si="114"/>
      </c>
      <c r="AV51" s="22">
        <f t="shared" si="114"/>
      </c>
      <c r="AW51" s="22">
        <f t="shared" si="114"/>
      </c>
      <c r="AX51" s="22">
        <f t="shared" si="114"/>
      </c>
      <c r="AY51" s="22">
        <f t="shared" si="114"/>
      </c>
      <c r="AZ51" s="22">
        <f t="shared" si="114"/>
      </c>
      <c r="BA51" s="22">
        <f t="shared" si="114"/>
      </c>
      <c r="BB51" s="22">
        <f t="shared" si="115"/>
      </c>
      <c r="BC51" s="22">
        <f t="shared" si="115"/>
      </c>
      <c r="BD51" s="22">
        <f t="shared" si="115"/>
      </c>
      <c r="BE51" s="22">
        <f t="shared" si="115"/>
      </c>
      <c r="BF51" s="22">
        <f t="shared" si="115"/>
      </c>
      <c r="BG51" s="22">
        <f t="shared" si="115"/>
      </c>
      <c r="BH51" s="22">
        <f t="shared" si="115"/>
      </c>
      <c r="BI51" s="22">
        <f t="shared" si="115"/>
      </c>
      <c r="BJ51" s="22">
        <f t="shared" si="115"/>
      </c>
      <c r="BK51" s="48">
        <f t="shared" si="115"/>
      </c>
      <c r="BL51" s="48">
        <f t="shared" si="116"/>
      </c>
      <c r="BM51" s="48">
        <f t="shared" si="116"/>
      </c>
      <c r="BN51" s="48">
        <f t="shared" si="116"/>
      </c>
      <c r="BO51" s="48">
        <f t="shared" si="116"/>
      </c>
      <c r="BP51" s="48">
        <f t="shared" si="116"/>
      </c>
      <c r="BQ51" s="48">
        <f t="shared" si="116"/>
      </c>
      <c r="BR51" s="48">
        <f t="shared" si="116"/>
      </c>
      <c r="BS51" s="48">
        <f t="shared" si="116"/>
      </c>
      <c r="BT51" s="48">
        <f t="shared" si="116"/>
      </c>
      <c r="BU51" s="48">
        <f t="shared" si="116"/>
      </c>
      <c r="BV51" s="48">
        <f t="shared" si="117"/>
      </c>
      <c r="BW51" s="48">
        <f t="shared" si="117"/>
      </c>
      <c r="BX51" s="48">
        <f t="shared" si="117"/>
      </c>
      <c r="BY51" s="48">
        <f t="shared" si="117"/>
      </c>
      <c r="BZ51" s="48">
        <f t="shared" si="117"/>
      </c>
      <c r="CA51" s="48">
        <f t="shared" si="117"/>
      </c>
      <c r="CB51" s="48">
        <f t="shared" si="117"/>
      </c>
      <c r="CC51" s="48">
        <f t="shared" si="117"/>
      </c>
      <c r="CD51" s="48">
        <f t="shared" si="117"/>
      </c>
      <c r="CE51" s="48">
        <f t="shared" si="117"/>
      </c>
      <c r="CF51" s="48">
        <f t="shared" si="118"/>
      </c>
      <c r="CG51" s="48">
        <f t="shared" si="118"/>
      </c>
      <c r="CH51" s="48">
        <f t="shared" si="118"/>
      </c>
      <c r="CI51" s="48">
        <f t="shared" si="118"/>
      </c>
      <c r="CJ51" s="48">
        <f t="shared" si="118"/>
      </c>
      <c r="CK51" s="48">
        <f t="shared" si="118"/>
      </c>
      <c r="CL51" s="48">
        <f t="shared" si="118"/>
      </c>
      <c r="CM51" s="48">
        <f t="shared" si="118"/>
      </c>
      <c r="CN51" s="48">
        <f t="shared" si="118"/>
      </c>
      <c r="CO51" s="48">
        <f t="shared" si="118"/>
      </c>
      <c r="CP51" s="48">
        <f t="shared" si="119"/>
      </c>
      <c r="CQ51" s="48">
        <f t="shared" si="119"/>
      </c>
      <c r="CR51" s="48">
        <f t="shared" si="119"/>
      </c>
      <c r="CS51" s="48">
        <f t="shared" si="119"/>
      </c>
      <c r="CT51" s="48">
        <f t="shared" si="119"/>
      </c>
      <c r="CU51" s="48">
        <f t="shared" si="119"/>
      </c>
      <c r="CV51" s="48">
        <f t="shared" si="119"/>
      </c>
      <c r="CW51" s="48">
        <f t="shared" si="119"/>
      </c>
      <c r="CX51" s="48">
        <f t="shared" si="119"/>
      </c>
      <c r="CY51" s="48">
        <f t="shared" si="119"/>
      </c>
      <c r="CZ51" s="48">
        <f t="shared" si="120"/>
      </c>
      <c r="DA51" s="48">
        <f t="shared" si="120"/>
      </c>
      <c r="DB51" s="48">
        <f t="shared" si="120"/>
      </c>
      <c r="DC51" s="48">
        <f t="shared" si="120"/>
      </c>
      <c r="DD51" s="48">
        <f t="shared" si="120"/>
      </c>
      <c r="DE51" s="48">
        <f t="shared" si="120"/>
      </c>
      <c r="DF51" s="48">
        <f t="shared" si="120"/>
      </c>
      <c r="DG51" s="48">
        <f t="shared" si="120"/>
      </c>
      <c r="DH51" s="48">
        <f t="shared" si="120"/>
      </c>
      <c r="DI51" s="48">
        <f t="shared" si="120"/>
      </c>
      <c r="DJ51" s="48">
        <f t="shared" si="121"/>
      </c>
      <c r="DK51" s="48">
        <f t="shared" si="121"/>
      </c>
      <c r="DL51" s="48">
        <f t="shared" si="121"/>
      </c>
      <c r="DM51" s="48">
        <f t="shared" si="121"/>
      </c>
      <c r="DN51" s="48">
        <f t="shared" si="121"/>
      </c>
      <c r="DO51" s="48">
        <f t="shared" si="121"/>
      </c>
      <c r="DP51" s="48">
        <f t="shared" si="121"/>
      </c>
      <c r="DQ51" s="48">
        <f t="shared" si="121"/>
      </c>
      <c r="DR51" s="48">
        <f t="shared" si="121"/>
      </c>
      <c r="DS51" s="48">
        <f t="shared" si="121"/>
      </c>
      <c r="DT51" s="48">
        <f t="shared" si="122"/>
      </c>
      <c r="DU51" s="48">
        <f t="shared" si="122"/>
      </c>
      <c r="DV51" s="48">
        <f t="shared" si="122"/>
      </c>
      <c r="DW51" s="48">
        <f t="shared" si="122"/>
      </c>
      <c r="DX51" s="48">
        <f t="shared" si="122"/>
      </c>
      <c r="DY51" s="48">
        <f t="shared" si="122"/>
      </c>
      <c r="DZ51" s="48">
        <f t="shared" si="122"/>
      </c>
      <c r="EA51" s="48">
        <f t="shared" si="122"/>
      </c>
      <c r="EB51" s="48">
        <f t="shared" si="122"/>
      </c>
      <c r="EC51" s="48">
        <f t="shared" si="122"/>
      </c>
      <c r="ED51" s="48">
        <f t="shared" si="123"/>
      </c>
      <c r="EE51" s="48">
        <f t="shared" si="123"/>
      </c>
      <c r="EF51" s="48">
        <f t="shared" si="123"/>
      </c>
      <c r="EG51" s="48">
        <f t="shared" si="123"/>
      </c>
      <c r="EH51" s="48">
        <f t="shared" si="123"/>
      </c>
      <c r="EI51" s="48">
        <f t="shared" si="123"/>
      </c>
      <c r="EJ51" s="48">
        <f t="shared" si="123"/>
      </c>
      <c r="EK51" s="48">
        <f t="shared" si="123"/>
      </c>
      <c r="EL51" s="48">
        <f t="shared" si="123"/>
      </c>
      <c r="EM51" s="48">
        <f t="shared" si="123"/>
      </c>
      <c r="EN51" s="48">
        <f t="shared" si="124"/>
      </c>
      <c r="EO51" s="48">
        <f t="shared" si="124"/>
      </c>
      <c r="EP51" s="48">
        <f t="shared" si="124"/>
      </c>
      <c r="EQ51" s="48">
        <f t="shared" si="124"/>
      </c>
      <c r="ER51" s="48">
        <f t="shared" si="124"/>
      </c>
      <c r="ES51" s="48">
        <f t="shared" si="124"/>
      </c>
      <c r="ET51" s="48">
        <f t="shared" si="124"/>
      </c>
      <c r="EU51" s="48">
        <f t="shared" si="124"/>
      </c>
      <c r="EV51" s="48">
        <f t="shared" si="124"/>
      </c>
      <c r="EW51" s="48">
        <f t="shared" si="124"/>
      </c>
      <c r="EX51" s="48">
        <f t="shared" si="125"/>
      </c>
      <c r="EY51" s="48">
        <f t="shared" si="125"/>
      </c>
      <c r="EZ51" s="48">
        <f t="shared" si="125"/>
      </c>
      <c r="FA51" s="48">
        <f t="shared" si="125"/>
      </c>
      <c r="FB51" s="48">
        <f t="shared" si="125"/>
      </c>
      <c r="FC51" s="48">
        <f t="shared" si="125"/>
      </c>
      <c r="FD51" s="48">
        <f t="shared" si="125"/>
      </c>
      <c r="FE51" s="48">
        <f t="shared" si="125"/>
      </c>
      <c r="FF51" s="48">
        <f t="shared" si="125"/>
      </c>
      <c r="FG51" s="48">
        <f t="shared" si="125"/>
      </c>
      <c r="FH51" s="48">
        <f t="shared" si="126"/>
      </c>
      <c r="FI51" s="48">
        <f t="shared" si="126"/>
      </c>
      <c r="FJ51" s="48">
        <f t="shared" si="126"/>
      </c>
      <c r="FK51" s="48">
        <f t="shared" si="126"/>
      </c>
      <c r="FL51" s="48">
        <f t="shared" si="126"/>
      </c>
      <c r="FM51" s="48">
        <f t="shared" si="126"/>
      </c>
      <c r="FN51" s="48">
        <f t="shared" si="126"/>
      </c>
      <c r="FO51" s="48">
        <f t="shared" si="126"/>
      </c>
      <c r="FP51" s="48">
        <f t="shared" si="126"/>
      </c>
      <c r="FQ51" s="48">
        <f t="shared" si="126"/>
      </c>
      <c r="FR51" s="48">
        <f t="shared" si="127"/>
      </c>
      <c r="FS51" s="48">
        <f t="shared" si="127"/>
      </c>
      <c r="FT51" s="48">
        <f t="shared" si="127"/>
      </c>
      <c r="FU51" s="48">
        <f t="shared" si="127"/>
      </c>
      <c r="FV51" s="48">
        <f t="shared" si="127"/>
      </c>
      <c r="FW51" s="48">
        <f t="shared" si="127"/>
      </c>
      <c r="FX51" s="48">
        <f t="shared" si="127"/>
      </c>
      <c r="FY51" s="48">
        <f t="shared" si="127"/>
      </c>
      <c r="FZ51" s="48">
        <f t="shared" si="127"/>
      </c>
      <c r="GA51" s="48">
        <f t="shared" si="127"/>
      </c>
      <c r="GB51" s="48">
        <f t="shared" si="128"/>
      </c>
      <c r="GC51" s="48">
        <f t="shared" si="128"/>
      </c>
      <c r="GD51" s="48">
        <f t="shared" si="128"/>
      </c>
      <c r="GE51" s="48">
        <f t="shared" si="128"/>
      </c>
      <c r="GF51" s="48">
        <f t="shared" si="128"/>
      </c>
      <c r="GG51" s="48">
        <f t="shared" si="128"/>
      </c>
      <c r="GH51" s="48">
        <f t="shared" si="128"/>
      </c>
      <c r="GI51" s="48">
        <f t="shared" si="128"/>
      </c>
      <c r="GJ51" s="48">
        <f t="shared" si="128"/>
      </c>
      <c r="GK51" s="48">
        <f t="shared" si="128"/>
      </c>
      <c r="GL51" s="48">
        <f t="shared" si="129"/>
      </c>
      <c r="GM51" s="48">
        <f t="shared" si="129"/>
      </c>
      <c r="GN51" s="48">
        <f t="shared" si="129"/>
      </c>
      <c r="GO51" s="48">
        <f t="shared" si="129"/>
      </c>
      <c r="GP51" s="48">
        <f t="shared" si="129"/>
      </c>
      <c r="GQ51" s="48">
        <f t="shared" si="129"/>
      </c>
      <c r="GR51" s="48">
        <f t="shared" si="129"/>
      </c>
      <c r="GS51" s="48">
        <f t="shared" si="129"/>
      </c>
      <c r="GT51" s="48">
        <f t="shared" si="129"/>
      </c>
      <c r="GU51" s="48">
        <f t="shared" si="129"/>
      </c>
      <c r="GV51" s="48">
        <f t="shared" si="130"/>
      </c>
      <c r="GW51" s="48">
        <f t="shared" si="130"/>
      </c>
      <c r="GX51" s="48">
        <f t="shared" si="130"/>
      </c>
      <c r="GY51" s="48">
        <f t="shared" si="130"/>
      </c>
      <c r="GZ51" s="48">
        <f t="shared" si="130"/>
      </c>
      <c r="HA51" s="48">
        <f t="shared" si="130"/>
      </c>
      <c r="HB51" s="48">
        <f t="shared" si="130"/>
      </c>
      <c r="HC51" s="48">
        <f t="shared" si="130"/>
      </c>
      <c r="HD51" s="48">
        <f t="shared" si="130"/>
      </c>
      <c r="HE51" s="48">
        <f t="shared" si="130"/>
      </c>
      <c r="HF51" s="48">
        <f t="shared" si="131"/>
      </c>
      <c r="HG51" s="48">
        <f t="shared" si="131"/>
      </c>
      <c r="HH51" s="48">
        <f t="shared" si="131"/>
      </c>
      <c r="HI51" s="48">
        <f t="shared" si="131"/>
      </c>
      <c r="HJ51" s="48">
        <f t="shared" si="131"/>
      </c>
      <c r="HK51" s="48">
        <f t="shared" si="131"/>
      </c>
      <c r="HL51" s="48">
        <f t="shared" si="131"/>
      </c>
      <c r="HM51" s="48">
        <f t="shared" si="131"/>
      </c>
      <c r="HN51" s="48">
        <f t="shared" si="131"/>
      </c>
      <c r="HO51" s="48">
        <f t="shared" si="131"/>
      </c>
      <c r="HP51" s="48">
        <f t="shared" si="132"/>
      </c>
      <c r="HQ51" s="48">
        <f t="shared" si="132"/>
      </c>
      <c r="HR51" s="48">
        <f t="shared" si="132"/>
      </c>
      <c r="HS51" s="48">
        <f t="shared" si="132"/>
      </c>
      <c r="HT51" s="48">
        <f t="shared" si="132"/>
      </c>
      <c r="HU51" s="48">
        <f t="shared" si="132"/>
      </c>
      <c r="HV51" s="48">
        <f t="shared" si="132"/>
      </c>
      <c r="HW51" s="48">
        <f t="shared" si="132"/>
      </c>
      <c r="HX51" s="48">
        <f t="shared" si="132"/>
      </c>
      <c r="HY51" s="48">
        <f t="shared" si="132"/>
      </c>
      <c r="HZ51" s="48">
        <f t="shared" si="133"/>
      </c>
      <c r="IA51" s="48">
        <f t="shared" si="133"/>
      </c>
      <c r="IB51" s="48">
        <f t="shared" si="133"/>
      </c>
      <c r="IC51" s="48">
        <f t="shared" si="133"/>
      </c>
      <c r="ID51" s="48">
        <f t="shared" si="133"/>
      </c>
      <c r="IE51" s="48">
        <f t="shared" si="133"/>
      </c>
      <c r="IF51" s="48">
        <f t="shared" si="133"/>
      </c>
      <c r="IG51" s="48">
        <f t="shared" si="133"/>
      </c>
      <c r="IH51" s="48">
        <f t="shared" si="133"/>
      </c>
      <c r="II51" s="48">
        <f t="shared" si="133"/>
      </c>
      <c r="IJ51" s="48">
        <f t="shared" si="133"/>
      </c>
      <c r="IK51"/>
      <c r="IL51"/>
      <c r="IM51"/>
      <c r="IN51"/>
      <c r="IO51"/>
      <c r="IP51"/>
      <c r="IQ51"/>
    </row>
    <row r="52" spans="1:251" ht="24.75" customHeight="1">
      <c r="A52" s="64"/>
      <c r="B52" s="62"/>
      <c r="C52" s="62"/>
      <c r="D52" s="62"/>
      <c r="E52" s="23">
        <f t="shared" si="110"/>
        <v>47</v>
      </c>
      <c r="F52" s="23" t="s">
        <v>33</v>
      </c>
      <c r="G52" s="47">
        <v>41816</v>
      </c>
      <c r="H52" s="25">
        <v>0.7083333333333334</v>
      </c>
      <c r="I52" s="26" t="s">
        <v>580</v>
      </c>
      <c r="J52" s="147" t="s">
        <v>405</v>
      </c>
      <c r="K52" s="27">
        <v>41807</v>
      </c>
      <c r="L52" s="27"/>
      <c r="M52" s="21">
        <f t="shared" si="134"/>
        <v>-41807</v>
      </c>
      <c r="N52" s="22">
        <f t="shared" si="111"/>
      </c>
      <c r="O52" s="22">
        <f t="shared" si="111"/>
      </c>
      <c r="P52" s="22">
        <f t="shared" si="111"/>
      </c>
      <c r="Q52" s="22">
        <f t="shared" si="111"/>
      </c>
      <c r="R52" s="22">
        <f t="shared" si="111"/>
      </c>
      <c r="S52" s="22">
        <f t="shared" si="111"/>
      </c>
      <c r="T52" s="22">
        <f t="shared" si="111"/>
      </c>
      <c r="U52" s="22">
        <f t="shared" si="111"/>
      </c>
      <c r="V52" s="22">
        <f t="shared" si="111"/>
      </c>
      <c r="W52" s="22">
        <f t="shared" si="111"/>
      </c>
      <c r="X52" s="22">
        <f t="shared" si="112"/>
      </c>
      <c r="Y52" s="22">
        <f t="shared" si="112"/>
      </c>
      <c r="Z52" s="22">
        <f t="shared" si="112"/>
      </c>
      <c r="AA52" s="22">
        <f t="shared" si="112"/>
      </c>
      <c r="AB52" s="22">
        <f t="shared" si="112"/>
      </c>
      <c r="AC52" s="22">
        <f t="shared" si="112"/>
      </c>
      <c r="AD52" s="22">
        <f t="shared" si="112"/>
      </c>
      <c r="AE52" s="22">
        <f t="shared" si="112"/>
      </c>
      <c r="AF52" s="22">
        <f t="shared" si="112"/>
      </c>
      <c r="AG52" s="22">
        <f t="shared" si="112"/>
      </c>
      <c r="AH52" s="22">
        <f t="shared" si="113"/>
      </c>
      <c r="AI52" s="22">
        <f t="shared" si="113"/>
      </c>
      <c r="AJ52" s="22">
        <f t="shared" si="113"/>
      </c>
      <c r="AK52" s="22">
        <f t="shared" si="113"/>
      </c>
      <c r="AL52" s="22">
        <f t="shared" si="113"/>
      </c>
      <c r="AM52" s="22">
        <f t="shared" si="113"/>
      </c>
      <c r="AN52" s="22">
        <f t="shared" si="113"/>
      </c>
      <c r="AO52" s="22">
        <f t="shared" si="113"/>
      </c>
      <c r="AP52" s="22">
        <f t="shared" si="113"/>
      </c>
      <c r="AQ52" s="22">
        <f t="shared" si="113"/>
      </c>
      <c r="AR52" s="22">
        <f t="shared" si="114"/>
      </c>
      <c r="AS52" s="22">
        <f t="shared" si="114"/>
      </c>
      <c r="AT52" s="22">
        <f t="shared" si="114"/>
      </c>
      <c r="AU52" s="22">
        <f t="shared" si="114"/>
      </c>
      <c r="AV52" s="22">
        <f t="shared" si="114"/>
      </c>
      <c r="AW52" s="22">
        <f t="shared" si="114"/>
      </c>
      <c r="AX52" s="22">
        <f t="shared" si="114"/>
      </c>
      <c r="AY52" s="22">
        <f t="shared" si="114"/>
      </c>
      <c r="AZ52" s="22">
        <f t="shared" si="114"/>
      </c>
      <c r="BA52" s="22">
        <f t="shared" si="114"/>
      </c>
      <c r="BB52" s="22">
        <f t="shared" si="115"/>
      </c>
      <c r="BC52" s="22">
        <f t="shared" si="115"/>
      </c>
      <c r="BD52" s="22">
        <f t="shared" si="115"/>
      </c>
      <c r="BE52" s="22">
        <f t="shared" si="115"/>
      </c>
      <c r="BF52" s="22">
        <f t="shared" si="115"/>
      </c>
      <c r="BG52" s="22">
        <f t="shared" si="115"/>
      </c>
      <c r="BH52" s="22">
        <f t="shared" si="115"/>
      </c>
      <c r="BI52" s="22">
        <f t="shared" si="115"/>
      </c>
      <c r="BJ52" s="22">
        <f t="shared" si="115"/>
      </c>
      <c r="BK52" s="48">
        <f t="shared" si="115"/>
      </c>
      <c r="BL52" s="48">
        <f t="shared" si="116"/>
      </c>
      <c r="BM52" s="48">
        <f t="shared" si="116"/>
      </c>
      <c r="BN52" s="48">
        <f t="shared" si="116"/>
      </c>
      <c r="BO52" s="48">
        <f t="shared" si="116"/>
      </c>
      <c r="BP52" s="48">
        <f t="shared" si="116"/>
      </c>
      <c r="BQ52" s="48">
        <f t="shared" si="116"/>
      </c>
      <c r="BR52" s="48">
        <f t="shared" si="116"/>
      </c>
      <c r="BS52" s="48">
        <f t="shared" si="116"/>
      </c>
      <c r="BT52" s="48">
        <f t="shared" si="116"/>
      </c>
      <c r="BU52" s="48">
        <f t="shared" si="116"/>
      </c>
      <c r="BV52" s="48">
        <f t="shared" si="117"/>
      </c>
      <c r="BW52" s="48">
        <f t="shared" si="117"/>
      </c>
      <c r="BX52" s="48">
        <f t="shared" si="117"/>
      </c>
      <c r="BY52" s="48">
        <f t="shared" si="117"/>
      </c>
      <c r="BZ52" s="48">
        <f t="shared" si="117"/>
      </c>
      <c r="CA52" s="48">
        <f t="shared" si="117"/>
      </c>
      <c r="CB52" s="48">
        <f t="shared" si="117"/>
      </c>
      <c r="CC52" s="48">
        <f t="shared" si="117"/>
      </c>
      <c r="CD52" s="48">
        <f t="shared" si="117"/>
      </c>
      <c r="CE52" s="48">
        <f t="shared" si="117"/>
      </c>
      <c r="CF52" s="48">
        <f t="shared" si="118"/>
      </c>
      <c r="CG52" s="48">
        <f t="shared" si="118"/>
      </c>
      <c r="CH52" s="48">
        <f t="shared" si="118"/>
      </c>
      <c r="CI52" s="48">
        <f t="shared" si="118"/>
      </c>
      <c r="CJ52" s="48">
        <f t="shared" si="118"/>
      </c>
      <c r="CK52" s="48">
        <f t="shared" si="118"/>
      </c>
      <c r="CL52" s="48">
        <f t="shared" si="118"/>
      </c>
      <c r="CM52" s="48">
        <f t="shared" si="118"/>
      </c>
      <c r="CN52" s="48">
        <f t="shared" si="118"/>
      </c>
      <c r="CO52" s="48">
        <f t="shared" si="118"/>
      </c>
      <c r="CP52" s="48">
        <f t="shared" si="119"/>
      </c>
      <c r="CQ52" s="48">
        <f t="shared" si="119"/>
      </c>
      <c r="CR52" s="48">
        <f t="shared" si="119"/>
      </c>
      <c r="CS52" s="48">
        <f t="shared" si="119"/>
      </c>
      <c r="CT52" s="48">
        <f t="shared" si="119"/>
      </c>
      <c r="CU52" s="48">
        <f t="shared" si="119"/>
      </c>
      <c r="CV52" s="48">
        <f t="shared" si="119"/>
      </c>
      <c r="CW52" s="48">
        <f t="shared" si="119"/>
      </c>
      <c r="CX52" s="48">
        <f t="shared" si="119"/>
      </c>
      <c r="CY52" s="48">
        <f t="shared" si="119"/>
      </c>
      <c r="CZ52" s="48">
        <f t="shared" si="120"/>
      </c>
      <c r="DA52" s="48">
        <f t="shared" si="120"/>
      </c>
      <c r="DB52" s="48">
        <f t="shared" si="120"/>
      </c>
      <c r="DC52" s="48">
        <f t="shared" si="120"/>
      </c>
      <c r="DD52" s="48">
        <f t="shared" si="120"/>
      </c>
      <c r="DE52" s="48">
        <f t="shared" si="120"/>
      </c>
      <c r="DF52" s="48">
        <f t="shared" si="120"/>
      </c>
      <c r="DG52" s="48">
        <f t="shared" si="120"/>
      </c>
      <c r="DH52" s="48">
        <f t="shared" si="120"/>
      </c>
      <c r="DI52" s="48">
        <f t="shared" si="120"/>
      </c>
      <c r="DJ52" s="48">
        <f t="shared" si="121"/>
      </c>
      <c r="DK52" s="48">
        <f t="shared" si="121"/>
      </c>
      <c r="DL52" s="48">
        <f t="shared" si="121"/>
      </c>
      <c r="DM52" s="48">
        <f t="shared" si="121"/>
      </c>
      <c r="DN52" s="48">
        <f t="shared" si="121"/>
      </c>
      <c r="DO52" s="48">
        <f t="shared" si="121"/>
      </c>
      <c r="DP52" s="48">
        <f t="shared" si="121"/>
      </c>
      <c r="DQ52" s="48">
        <f t="shared" si="121"/>
      </c>
      <c r="DR52" s="48">
        <f t="shared" si="121"/>
      </c>
      <c r="DS52" s="48">
        <f t="shared" si="121"/>
      </c>
      <c r="DT52" s="48">
        <f t="shared" si="122"/>
      </c>
      <c r="DU52" s="48">
        <f t="shared" si="122"/>
      </c>
      <c r="DV52" s="48">
        <f t="shared" si="122"/>
      </c>
      <c r="DW52" s="48">
        <f t="shared" si="122"/>
      </c>
      <c r="DX52" s="48">
        <f t="shared" si="122"/>
      </c>
      <c r="DY52" s="48">
        <f t="shared" si="122"/>
      </c>
      <c r="DZ52" s="48">
        <f t="shared" si="122"/>
      </c>
      <c r="EA52" s="48">
        <f t="shared" si="122"/>
      </c>
      <c r="EB52" s="48">
        <f t="shared" si="122"/>
      </c>
      <c r="EC52" s="48">
        <f t="shared" si="122"/>
      </c>
      <c r="ED52" s="48">
        <f t="shared" si="123"/>
      </c>
      <c r="EE52" s="48">
        <f t="shared" si="123"/>
      </c>
      <c r="EF52" s="48">
        <f t="shared" si="123"/>
      </c>
      <c r="EG52" s="48">
        <f t="shared" si="123"/>
      </c>
      <c r="EH52" s="48">
        <f t="shared" si="123"/>
      </c>
      <c r="EI52" s="48">
        <f t="shared" si="123"/>
      </c>
      <c r="EJ52" s="48">
        <f t="shared" si="123"/>
      </c>
      <c r="EK52" s="48">
        <f t="shared" si="123"/>
      </c>
      <c r="EL52" s="48">
        <f t="shared" si="123"/>
      </c>
      <c r="EM52" s="48">
        <f t="shared" si="123"/>
      </c>
      <c r="EN52" s="48">
        <f t="shared" si="124"/>
      </c>
      <c r="EO52" s="48">
        <f t="shared" si="124"/>
      </c>
      <c r="EP52" s="48">
        <f t="shared" si="124"/>
      </c>
      <c r="EQ52" s="48">
        <f t="shared" si="124"/>
      </c>
      <c r="ER52" s="48">
        <f t="shared" si="124"/>
      </c>
      <c r="ES52" s="48">
        <f t="shared" si="124"/>
      </c>
      <c r="ET52" s="48">
        <f t="shared" si="124"/>
      </c>
      <c r="EU52" s="48">
        <f t="shared" si="124"/>
      </c>
      <c r="EV52" s="48">
        <f t="shared" si="124"/>
      </c>
      <c r="EW52" s="48">
        <f t="shared" si="124"/>
      </c>
      <c r="EX52" s="48">
        <f t="shared" si="125"/>
      </c>
      <c r="EY52" s="48">
        <f t="shared" si="125"/>
      </c>
      <c r="EZ52" s="48">
        <f t="shared" si="125"/>
      </c>
      <c r="FA52" s="48">
        <f t="shared" si="125"/>
      </c>
      <c r="FB52" s="48">
        <f t="shared" si="125"/>
      </c>
      <c r="FC52" s="48">
        <f t="shared" si="125"/>
      </c>
      <c r="FD52" s="48">
        <f t="shared" si="125"/>
      </c>
      <c r="FE52" s="48">
        <f t="shared" si="125"/>
      </c>
      <c r="FF52" s="48">
        <f t="shared" si="125"/>
      </c>
      <c r="FG52" s="48">
        <f t="shared" si="125"/>
      </c>
      <c r="FH52" s="48">
        <f t="shared" si="126"/>
      </c>
      <c r="FI52" s="48">
        <f t="shared" si="126"/>
      </c>
      <c r="FJ52" s="48">
        <f t="shared" si="126"/>
      </c>
      <c r="FK52" s="48">
        <f t="shared" si="126"/>
      </c>
      <c r="FL52" s="48">
        <f t="shared" si="126"/>
      </c>
      <c r="FM52" s="48">
        <f t="shared" si="126"/>
      </c>
      <c r="FN52" s="48">
        <f t="shared" si="126"/>
      </c>
      <c r="FO52" s="48">
        <f t="shared" si="126"/>
      </c>
      <c r="FP52" s="48">
        <f t="shared" si="126"/>
      </c>
      <c r="FQ52" s="48">
        <f t="shared" si="126"/>
      </c>
      <c r="FR52" s="48">
        <f t="shared" si="127"/>
      </c>
      <c r="FS52" s="48">
        <f t="shared" si="127"/>
      </c>
      <c r="FT52" s="48">
        <f t="shared" si="127"/>
      </c>
      <c r="FU52" s="48">
        <f t="shared" si="127"/>
      </c>
      <c r="FV52" s="48">
        <f t="shared" si="127"/>
      </c>
      <c r="FW52" s="48">
        <f t="shared" si="127"/>
      </c>
      <c r="FX52" s="48">
        <f t="shared" si="127"/>
      </c>
      <c r="FY52" s="48">
        <f t="shared" si="127"/>
      </c>
      <c r="FZ52" s="48">
        <f t="shared" si="127"/>
      </c>
      <c r="GA52" s="48">
        <f t="shared" si="127"/>
      </c>
      <c r="GB52" s="48">
        <f t="shared" si="128"/>
      </c>
      <c r="GC52" s="48">
        <f t="shared" si="128"/>
      </c>
      <c r="GD52" s="48">
        <f t="shared" si="128"/>
      </c>
      <c r="GE52" s="48">
        <f t="shared" si="128"/>
      </c>
      <c r="GF52" s="48">
        <f t="shared" si="128"/>
      </c>
      <c r="GG52" s="48">
        <f t="shared" si="128"/>
      </c>
      <c r="GH52" s="48">
        <f t="shared" si="128"/>
      </c>
      <c r="GI52" s="48">
        <f t="shared" si="128"/>
      </c>
      <c r="GJ52" s="48">
        <f t="shared" si="128"/>
      </c>
      <c r="GK52" s="48">
        <f t="shared" si="128"/>
      </c>
      <c r="GL52" s="48">
        <f t="shared" si="129"/>
      </c>
      <c r="GM52" s="48">
        <f t="shared" si="129"/>
      </c>
      <c r="GN52" s="48">
        <f t="shared" si="129"/>
      </c>
      <c r="GO52" s="48">
        <f t="shared" si="129"/>
      </c>
      <c r="GP52" s="48">
        <f t="shared" si="129"/>
      </c>
      <c r="GQ52" s="48">
        <f t="shared" si="129"/>
      </c>
      <c r="GR52" s="48">
        <f t="shared" si="129"/>
      </c>
      <c r="GS52" s="48">
        <f t="shared" si="129"/>
      </c>
      <c r="GT52" s="48">
        <f t="shared" si="129"/>
      </c>
      <c r="GU52" s="48">
        <f t="shared" si="129"/>
      </c>
      <c r="GV52" s="48">
        <f t="shared" si="130"/>
      </c>
      <c r="GW52" s="48">
        <f t="shared" si="130"/>
      </c>
      <c r="GX52" s="48">
        <f t="shared" si="130"/>
      </c>
      <c r="GY52" s="48">
        <f t="shared" si="130"/>
      </c>
      <c r="GZ52" s="48">
        <f t="shared" si="130"/>
      </c>
      <c r="HA52" s="48">
        <f t="shared" si="130"/>
      </c>
      <c r="HB52" s="48">
        <f t="shared" si="130"/>
      </c>
      <c r="HC52" s="48">
        <f t="shared" si="130"/>
      </c>
      <c r="HD52" s="48">
        <f t="shared" si="130"/>
      </c>
      <c r="HE52" s="48">
        <f t="shared" si="130"/>
      </c>
      <c r="HF52" s="48">
        <f t="shared" si="131"/>
      </c>
      <c r="HG52" s="48">
        <f t="shared" si="131"/>
      </c>
      <c r="HH52" s="48">
        <f t="shared" si="131"/>
      </c>
      <c r="HI52" s="48">
        <f t="shared" si="131"/>
      </c>
      <c r="HJ52" s="48">
        <f t="shared" si="131"/>
      </c>
      <c r="HK52" s="48">
        <f t="shared" si="131"/>
      </c>
      <c r="HL52" s="48">
        <f t="shared" si="131"/>
      </c>
      <c r="HM52" s="48">
        <f t="shared" si="131"/>
      </c>
      <c r="HN52" s="48">
        <f t="shared" si="131"/>
      </c>
      <c r="HO52" s="48">
        <f t="shared" si="131"/>
      </c>
      <c r="HP52" s="48">
        <f t="shared" si="132"/>
      </c>
      <c r="HQ52" s="48">
        <f t="shared" si="132"/>
      </c>
      <c r="HR52" s="48">
        <f t="shared" si="132"/>
      </c>
      <c r="HS52" s="48">
        <f t="shared" si="132"/>
      </c>
      <c r="HT52" s="48">
        <f t="shared" si="132"/>
      </c>
      <c r="HU52" s="48">
        <f t="shared" si="132"/>
      </c>
      <c r="HV52" s="48">
        <f t="shared" si="132"/>
      </c>
      <c r="HW52" s="48">
        <f t="shared" si="132"/>
      </c>
      <c r="HX52" s="48">
        <f t="shared" si="132"/>
      </c>
      <c r="HY52" s="48">
        <f t="shared" si="132"/>
      </c>
      <c r="HZ52" s="48">
        <f t="shared" si="133"/>
      </c>
      <c r="IA52" s="48">
        <f t="shared" si="133"/>
      </c>
      <c r="IB52" s="48">
        <f t="shared" si="133"/>
      </c>
      <c r="IC52" s="48">
        <f t="shared" si="133"/>
      </c>
      <c r="ID52" s="48">
        <f t="shared" si="133"/>
      </c>
      <c r="IE52" s="48">
        <f t="shared" si="133"/>
      </c>
      <c r="IF52" s="48">
        <f t="shared" si="133"/>
      </c>
      <c r="IG52" s="48">
        <f t="shared" si="133"/>
      </c>
      <c r="IH52" s="48">
        <f t="shared" si="133"/>
      </c>
      <c r="II52" s="48">
        <f t="shared" si="133"/>
      </c>
      <c r="IJ52" s="48">
        <f t="shared" si="133"/>
      </c>
      <c r="IK52"/>
      <c r="IL52"/>
      <c r="IM52"/>
      <c r="IN52"/>
      <c r="IO52"/>
      <c r="IP52"/>
      <c r="IQ52"/>
    </row>
    <row r="53" spans="1:251" ht="24.75" customHeight="1" thickBot="1">
      <c r="A53" s="64"/>
      <c r="B53" s="62"/>
      <c r="C53" s="62"/>
      <c r="D53" s="62"/>
      <c r="E53" s="23">
        <f t="shared" si="110"/>
        <v>48</v>
      </c>
      <c r="F53" s="23" t="s">
        <v>33</v>
      </c>
      <c r="G53" s="52">
        <v>41816</v>
      </c>
      <c r="H53" s="53">
        <v>0.7083333333333334</v>
      </c>
      <c r="I53" s="54" t="s">
        <v>582</v>
      </c>
      <c r="J53" s="215" t="s">
        <v>489</v>
      </c>
      <c r="K53" s="55">
        <v>41807</v>
      </c>
      <c r="L53" s="27"/>
      <c r="M53" s="21">
        <f t="shared" si="134"/>
        <v>-41807</v>
      </c>
      <c r="N53" s="22">
        <f t="shared" si="111"/>
      </c>
      <c r="O53" s="22">
        <f t="shared" si="111"/>
      </c>
      <c r="P53" s="22">
        <f t="shared" si="111"/>
      </c>
      <c r="Q53" s="22">
        <f t="shared" si="111"/>
      </c>
      <c r="R53" s="22">
        <f t="shared" si="111"/>
      </c>
      <c r="S53" s="22">
        <f t="shared" si="111"/>
      </c>
      <c r="T53" s="22">
        <f t="shared" si="111"/>
      </c>
      <c r="U53" s="22">
        <f t="shared" si="111"/>
      </c>
      <c r="V53" s="22">
        <f t="shared" si="111"/>
      </c>
      <c r="W53" s="22">
        <f t="shared" si="111"/>
      </c>
      <c r="X53" s="22">
        <f t="shared" si="112"/>
      </c>
      <c r="Y53" s="22">
        <f t="shared" si="112"/>
      </c>
      <c r="Z53" s="22">
        <f t="shared" si="112"/>
      </c>
      <c r="AA53" s="22">
        <f t="shared" si="112"/>
      </c>
      <c r="AB53" s="22">
        <f t="shared" si="112"/>
      </c>
      <c r="AC53" s="22">
        <f t="shared" si="112"/>
      </c>
      <c r="AD53" s="22">
        <f t="shared" si="112"/>
      </c>
      <c r="AE53" s="22">
        <f t="shared" si="112"/>
      </c>
      <c r="AF53" s="22">
        <f t="shared" si="112"/>
      </c>
      <c r="AG53" s="22">
        <f t="shared" si="112"/>
      </c>
      <c r="AH53" s="22">
        <f t="shared" si="113"/>
      </c>
      <c r="AI53" s="22">
        <f t="shared" si="113"/>
      </c>
      <c r="AJ53" s="22">
        <f t="shared" si="113"/>
      </c>
      <c r="AK53" s="22">
        <f t="shared" si="113"/>
      </c>
      <c r="AL53" s="22">
        <f t="shared" si="113"/>
      </c>
      <c r="AM53" s="22">
        <f t="shared" si="113"/>
      </c>
      <c r="AN53" s="22">
        <f t="shared" si="113"/>
      </c>
      <c r="AO53" s="22">
        <f t="shared" si="113"/>
      </c>
      <c r="AP53" s="22">
        <f t="shared" si="113"/>
      </c>
      <c r="AQ53" s="22">
        <f t="shared" si="113"/>
      </c>
      <c r="AR53" s="22">
        <f t="shared" si="114"/>
      </c>
      <c r="AS53" s="22">
        <f t="shared" si="114"/>
      </c>
      <c r="AT53" s="22">
        <f t="shared" si="114"/>
      </c>
      <c r="AU53" s="22">
        <f t="shared" si="114"/>
      </c>
      <c r="AV53" s="22">
        <f t="shared" si="114"/>
      </c>
      <c r="AW53" s="22">
        <f t="shared" si="114"/>
      </c>
      <c r="AX53" s="22">
        <f t="shared" si="114"/>
      </c>
      <c r="AY53" s="22">
        <f t="shared" si="114"/>
      </c>
      <c r="AZ53" s="22">
        <f t="shared" si="114"/>
      </c>
      <c r="BA53" s="22">
        <f t="shared" si="114"/>
      </c>
      <c r="BB53" s="22">
        <f t="shared" si="115"/>
      </c>
      <c r="BC53" s="22">
        <f t="shared" si="115"/>
      </c>
      <c r="BD53" s="22">
        <f t="shared" si="115"/>
      </c>
      <c r="BE53" s="22">
        <f t="shared" si="115"/>
      </c>
      <c r="BF53" s="22">
        <f t="shared" si="115"/>
      </c>
      <c r="BG53" s="22">
        <f t="shared" si="115"/>
      </c>
      <c r="BH53" s="22">
        <f t="shared" si="115"/>
      </c>
      <c r="BI53" s="22">
        <f t="shared" si="115"/>
      </c>
      <c r="BJ53" s="22">
        <f t="shared" si="115"/>
      </c>
      <c r="BK53" s="48">
        <f t="shared" si="115"/>
      </c>
      <c r="BL53" s="48">
        <f t="shared" si="116"/>
      </c>
      <c r="BM53" s="48">
        <f t="shared" si="116"/>
      </c>
      <c r="BN53" s="48">
        <f t="shared" si="116"/>
      </c>
      <c r="BO53" s="48">
        <f t="shared" si="116"/>
      </c>
      <c r="BP53" s="48">
        <f t="shared" si="116"/>
      </c>
      <c r="BQ53" s="48">
        <f t="shared" si="116"/>
      </c>
      <c r="BR53" s="48">
        <f t="shared" si="116"/>
      </c>
      <c r="BS53" s="48">
        <f t="shared" si="116"/>
      </c>
      <c r="BT53" s="48">
        <f t="shared" si="116"/>
      </c>
      <c r="BU53" s="48">
        <f t="shared" si="116"/>
      </c>
      <c r="BV53" s="48">
        <f t="shared" si="117"/>
      </c>
      <c r="BW53" s="48">
        <f t="shared" si="117"/>
      </c>
      <c r="BX53" s="48">
        <f t="shared" si="117"/>
      </c>
      <c r="BY53" s="48">
        <f t="shared" si="117"/>
      </c>
      <c r="BZ53" s="48">
        <f t="shared" si="117"/>
      </c>
      <c r="CA53" s="48">
        <f t="shared" si="117"/>
      </c>
      <c r="CB53" s="48">
        <f t="shared" si="117"/>
      </c>
      <c r="CC53" s="48">
        <f t="shared" si="117"/>
      </c>
      <c r="CD53" s="48">
        <f t="shared" si="117"/>
      </c>
      <c r="CE53" s="48">
        <f t="shared" si="117"/>
      </c>
      <c r="CF53" s="48">
        <f t="shared" si="118"/>
      </c>
      <c r="CG53" s="48">
        <f t="shared" si="118"/>
      </c>
      <c r="CH53" s="48">
        <f t="shared" si="118"/>
      </c>
      <c r="CI53" s="48">
        <f t="shared" si="118"/>
      </c>
      <c r="CJ53" s="48">
        <f t="shared" si="118"/>
      </c>
      <c r="CK53" s="48">
        <f t="shared" si="118"/>
      </c>
      <c r="CL53" s="48">
        <f t="shared" si="118"/>
      </c>
      <c r="CM53" s="48">
        <f t="shared" si="118"/>
      </c>
      <c r="CN53" s="48">
        <f t="shared" si="118"/>
      </c>
      <c r="CO53" s="48">
        <f t="shared" si="118"/>
      </c>
      <c r="CP53" s="48">
        <f t="shared" si="119"/>
      </c>
      <c r="CQ53" s="48">
        <f t="shared" si="119"/>
      </c>
      <c r="CR53" s="48">
        <f t="shared" si="119"/>
      </c>
      <c r="CS53" s="48">
        <f t="shared" si="119"/>
      </c>
      <c r="CT53" s="48">
        <f t="shared" si="119"/>
      </c>
      <c r="CU53" s="48">
        <f t="shared" si="119"/>
      </c>
      <c r="CV53" s="48">
        <f t="shared" si="119"/>
      </c>
      <c r="CW53" s="48">
        <f t="shared" si="119"/>
      </c>
      <c r="CX53" s="48">
        <f t="shared" si="119"/>
      </c>
      <c r="CY53" s="48">
        <f t="shared" si="119"/>
      </c>
      <c r="CZ53" s="48">
        <f t="shared" si="120"/>
      </c>
      <c r="DA53" s="48">
        <f t="shared" si="120"/>
      </c>
      <c r="DB53" s="48">
        <f t="shared" si="120"/>
      </c>
      <c r="DC53" s="48">
        <f t="shared" si="120"/>
      </c>
      <c r="DD53" s="48">
        <f t="shared" si="120"/>
      </c>
      <c r="DE53" s="48">
        <f t="shared" si="120"/>
      </c>
      <c r="DF53" s="48">
        <f t="shared" si="120"/>
      </c>
      <c r="DG53" s="48">
        <f t="shared" si="120"/>
      </c>
      <c r="DH53" s="48">
        <f t="shared" si="120"/>
      </c>
      <c r="DI53" s="48">
        <f t="shared" si="120"/>
      </c>
      <c r="DJ53" s="48">
        <f t="shared" si="121"/>
      </c>
      <c r="DK53" s="48">
        <f t="shared" si="121"/>
      </c>
      <c r="DL53" s="48">
        <f t="shared" si="121"/>
      </c>
      <c r="DM53" s="48">
        <f t="shared" si="121"/>
      </c>
      <c r="DN53" s="48">
        <f t="shared" si="121"/>
      </c>
      <c r="DO53" s="48">
        <f t="shared" si="121"/>
      </c>
      <c r="DP53" s="48">
        <f t="shared" si="121"/>
      </c>
      <c r="DQ53" s="48">
        <f t="shared" si="121"/>
      </c>
      <c r="DR53" s="48">
        <f t="shared" si="121"/>
      </c>
      <c r="DS53" s="48">
        <f t="shared" si="121"/>
      </c>
      <c r="DT53" s="48">
        <f t="shared" si="122"/>
      </c>
      <c r="DU53" s="48">
        <f t="shared" si="122"/>
      </c>
      <c r="DV53" s="48">
        <f t="shared" si="122"/>
      </c>
      <c r="DW53" s="48">
        <f t="shared" si="122"/>
      </c>
      <c r="DX53" s="48">
        <f t="shared" si="122"/>
      </c>
      <c r="DY53" s="48">
        <f t="shared" si="122"/>
      </c>
      <c r="DZ53" s="48">
        <f t="shared" si="122"/>
      </c>
      <c r="EA53" s="48">
        <f t="shared" si="122"/>
      </c>
      <c r="EB53" s="48">
        <f t="shared" si="122"/>
      </c>
      <c r="EC53" s="48">
        <f t="shared" si="122"/>
      </c>
      <c r="ED53" s="48">
        <f t="shared" si="123"/>
      </c>
      <c r="EE53" s="48">
        <f t="shared" si="123"/>
      </c>
      <c r="EF53" s="48">
        <f t="shared" si="123"/>
      </c>
      <c r="EG53" s="48">
        <f t="shared" si="123"/>
      </c>
      <c r="EH53" s="48">
        <f t="shared" si="123"/>
      </c>
      <c r="EI53" s="48">
        <f t="shared" si="123"/>
      </c>
      <c r="EJ53" s="48">
        <f t="shared" si="123"/>
      </c>
      <c r="EK53" s="48">
        <f t="shared" si="123"/>
      </c>
      <c r="EL53" s="48">
        <f t="shared" si="123"/>
      </c>
      <c r="EM53" s="48">
        <f t="shared" si="123"/>
      </c>
      <c r="EN53" s="48">
        <f t="shared" si="124"/>
      </c>
      <c r="EO53" s="48">
        <f t="shared" si="124"/>
      </c>
      <c r="EP53" s="48">
        <f t="shared" si="124"/>
      </c>
      <c r="EQ53" s="48">
        <f t="shared" si="124"/>
      </c>
      <c r="ER53" s="48">
        <f t="shared" si="124"/>
      </c>
      <c r="ES53" s="48">
        <f t="shared" si="124"/>
      </c>
      <c r="ET53" s="48">
        <f t="shared" si="124"/>
      </c>
      <c r="EU53" s="48">
        <f t="shared" si="124"/>
      </c>
      <c r="EV53" s="48">
        <f t="shared" si="124"/>
      </c>
      <c r="EW53" s="48">
        <f t="shared" si="124"/>
      </c>
      <c r="EX53" s="48">
        <f t="shared" si="125"/>
      </c>
      <c r="EY53" s="48">
        <f t="shared" si="125"/>
      </c>
      <c r="EZ53" s="48">
        <f t="shared" si="125"/>
      </c>
      <c r="FA53" s="48">
        <f t="shared" si="125"/>
      </c>
      <c r="FB53" s="48">
        <f t="shared" si="125"/>
      </c>
      <c r="FC53" s="48">
        <f t="shared" si="125"/>
      </c>
      <c r="FD53" s="48">
        <f t="shared" si="125"/>
      </c>
      <c r="FE53" s="48">
        <f t="shared" si="125"/>
      </c>
      <c r="FF53" s="48">
        <f t="shared" si="125"/>
      </c>
      <c r="FG53" s="48">
        <f t="shared" si="125"/>
      </c>
      <c r="FH53" s="48">
        <f t="shared" si="126"/>
      </c>
      <c r="FI53" s="48">
        <f t="shared" si="126"/>
      </c>
      <c r="FJ53" s="48">
        <f t="shared" si="126"/>
      </c>
      <c r="FK53" s="48">
        <f t="shared" si="126"/>
      </c>
      <c r="FL53" s="48">
        <f t="shared" si="126"/>
      </c>
      <c r="FM53" s="48">
        <f t="shared" si="126"/>
      </c>
      <c r="FN53" s="48">
        <f t="shared" si="126"/>
      </c>
      <c r="FO53" s="48">
        <f t="shared" si="126"/>
      </c>
      <c r="FP53" s="48">
        <f t="shared" si="126"/>
      </c>
      <c r="FQ53" s="48">
        <f t="shared" si="126"/>
      </c>
      <c r="FR53" s="48">
        <f t="shared" si="127"/>
      </c>
      <c r="FS53" s="48">
        <f t="shared" si="127"/>
      </c>
      <c r="FT53" s="48">
        <f t="shared" si="127"/>
      </c>
      <c r="FU53" s="48">
        <f t="shared" si="127"/>
      </c>
      <c r="FV53" s="48">
        <f t="shared" si="127"/>
      </c>
      <c r="FW53" s="48">
        <f t="shared" si="127"/>
      </c>
      <c r="FX53" s="48">
        <f t="shared" si="127"/>
      </c>
      <c r="FY53" s="48">
        <f t="shared" si="127"/>
      </c>
      <c r="FZ53" s="48">
        <f t="shared" si="127"/>
      </c>
      <c r="GA53" s="48">
        <f t="shared" si="127"/>
      </c>
      <c r="GB53" s="48">
        <f t="shared" si="128"/>
      </c>
      <c r="GC53" s="48">
        <f t="shared" si="128"/>
      </c>
      <c r="GD53" s="48">
        <f t="shared" si="128"/>
      </c>
      <c r="GE53" s="48">
        <f t="shared" si="128"/>
      </c>
      <c r="GF53" s="48">
        <f t="shared" si="128"/>
      </c>
      <c r="GG53" s="48">
        <f t="shared" si="128"/>
      </c>
      <c r="GH53" s="48">
        <f t="shared" si="128"/>
      </c>
      <c r="GI53" s="48">
        <f t="shared" si="128"/>
      </c>
      <c r="GJ53" s="48">
        <f t="shared" si="128"/>
      </c>
      <c r="GK53" s="48">
        <f t="shared" si="128"/>
      </c>
      <c r="GL53" s="48">
        <f t="shared" si="129"/>
      </c>
      <c r="GM53" s="48">
        <f t="shared" si="129"/>
      </c>
      <c r="GN53" s="48">
        <f t="shared" si="129"/>
      </c>
      <c r="GO53" s="48">
        <f t="shared" si="129"/>
      </c>
      <c r="GP53" s="48">
        <f t="shared" si="129"/>
      </c>
      <c r="GQ53" s="48">
        <f t="shared" si="129"/>
      </c>
      <c r="GR53" s="48">
        <f t="shared" si="129"/>
      </c>
      <c r="GS53" s="48">
        <f t="shared" si="129"/>
      </c>
      <c r="GT53" s="48">
        <f t="shared" si="129"/>
      </c>
      <c r="GU53" s="48">
        <f t="shared" si="129"/>
      </c>
      <c r="GV53" s="48">
        <f t="shared" si="130"/>
      </c>
      <c r="GW53" s="48">
        <f t="shared" si="130"/>
      </c>
      <c r="GX53" s="48">
        <f t="shared" si="130"/>
      </c>
      <c r="GY53" s="48">
        <f t="shared" si="130"/>
      </c>
      <c r="GZ53" s="48">
        <f t="shared" si="130"/>
      </c>
      <c r="HA53" s="48">
        <f t="shared" si="130"/>
      </c>
      <c r="HB53" s="48">
        <f t="shared" si="130"/>
      </c>
      <c r="HC53" s="48">
        <f t="shared" si="130"/>
      </c>
      <c r="HD53" s="48">
        <f t="shared" si="130"/>
      </c>
      <c r="HE53" s="48">
        <f t="shared" si="130"/>
      </c>
      <c r="HF53" s="48">
        <f t="shared" si="131"/>
      </c>
      <c r="HG53" s="48">
        <f t="shared" si="131"/>
      </c>
      <c r="HH53" s="48">
        <f t="shared" si="131"/>
      </c>
      <c r="HI53" s="48">
        <f t="shared" si="131"/>
      </c>
      <c r="HJ53" s="48">
        <f t="shared" si="131"/>
      </c>
      <c r="HK53" s="48">
        <f t="shared" si="131"/>
      </c>
      <c r="HL53" s="48">
        <f t="shared" si="131"/>
      </c>
      <c r="HM53" s="48">
        <f t="shared" si="131"/>
      </c>
      <c r="HN53" s="48">
        <f t="shared" si="131"/>
      </c>
      <c r="HO53" s="48">
        <f t="shared" si="131"/>
      </c>
      <c r="HP53" s="48">
        <f t="shared" si="132"/>
      </c>
      <c r="HQ53" s="48">
        <f t="shared" si="132"/>
      </c>
      <c r="HR53" s="48">
        <f t="shared" si="132"/>
      </c>
      <c r="HS53" s="48">
        <f t="shared" si="132"/>
      </c>
      <c r="HT53" s="48">
        <f t="shared" si="132"/>
      </c>
      <c r="HU53" s="48">
        <f t="shared" si="132"/>
      </c>
      <c r="HV53" s="48">
        <f t="shared" si="132"/>
      </c>
      <c r="HW53" s="48">
        <f t="shared" si="132"/>
      </c>
      <c r="HX53" s="48">
        <f t="shared" si="132"/>
      </c>
      <c r="HY53" s="48">
        <f t="shared" si="132"/>
      </c>
      <c r="HZ53" s="48">
        <f t="shared" si="133"/>
      </c>
      <c r="IA53" s="48">
        <f t="shared" si="133"/>
      </c>
      <c r="IB53" s="48">
        <f t="shared" si="133"/>
      </c>
      <c r="IC53" s="48">
        <f t="shared" si="133"/>
      </c>
      <c r="ID53" s="48">
        <f t="shared" si="133"/>
      </c>
      <c r="IE53" s="48">
        <f t="shared" si="133"/>
      </c>
      <c r="IF53" s="48">
        <f t="shared" si="133"/>
      </c>
      <c r="IG53" s="48">
        <f t="shared" si="133"/>
      </c>
      <c r="IH53" s="48">
        <f t="shared" si="133"/>
      </c>
      <c r="II53" s="48">
        <f t="shared" si="133"/>
      </c>
      <c r="IJ53" s="48">
        <f t="shared" si="133"/>
      </c>
      <c r="IK53"/>
      <c r="IL53"/>
      <c r="IM53"/>
      <c r="IN53"/>
      <c r="IO53"/>
      <c r="IP53"/>
      <c r="IQ53"/>
    </row>
    <row r="54" spans="1:251" ht="24.75" customHeight="1" thickTop="1">
      <c r="A54" s="64"/>
      <c r="B54" s="62"/>
      <c r="C54" s="62"/>
      <c r="D54" s="62"/>
      <c r="E54" s="23">
        <f t="shared" si="110"/>
        <v>49</v>
      </c>
      <c r="F54" s="23" t="s">
        <v>34</v>
      </c>
      <c r="G54" s="47">
        <v>41818</v>
      </c>
      <c r="H54" s="25">
        <v>0.5416666666666666</v>
      </c>
      <c r="I54" s="128" t="str">
        <f ca="1">IF(TODAY()&gt;=DATE(2014,6,23),CONCATENATE(Scores!O38," : ",Scores!R38),"1st A : 2nd B")</f>
        <v>Brazil : Chile</v>
      </c>
      <c r="J54" s="217" t="s">
        <v>504</v>
      </c>
      <c r="K54" s="27">
        <v>41818</v>
      </c>
      <c r="L54" s="27"/>
      <c r="M54" s="21">
        <f t="shared" si="134"/>
        <v>-41818</v>
      </c>
      <c r="N54" s="22">
        <f t="shared" si="111"/>
      </c>
      <c r="O54" s="22">
        <f t="shared" si="111"/>
      </c>
      <c r="P54" s="22">
        <f t="shared" si="111"/>
      </c>
      <c r="Q54" s="22">
        <f t="shared" si="111"/>
      </c>
      <c r="R54" s="22">
        <f t="shared" si="111"/>
      </c>
      <c r="S54" s="22">
        <f t="shared" si="111"/>
      </c>
      <c r="T54" s="22">
        <f t="shared" si="111"/>
      </c>
      <c r="U54" s="22">
        <f t="shared" si="111"/>
      </c>
      <c r="V54" s="22">
        <f t="shared" si="111"/>
      </c>
      <c r="W54" s="22">
        <f t="shared" si="111"/>
      </c>
      <c r="X54" s="22">
        <f t="shared" si="112"/>
      </c>
      <c r="Y54" s="22">
        <f t="shared" si="112"/>
      </c>
      <c r="Z54" s="22">
        <f t="shared" si="112"/>
      </c>
      <c r="AA54" s="22">
        <f t="shared" si="112"/>
      </c>
      <c r="AB54" s="22">
        <f t="shared" si="112"/>
      </c>
      <c r="AC54" s="22">
        <f t="shared" si="112"/>
      </c>
      <c r="AD54" s="22">
        <f t="shared" si="112"/>
      </c>
      <c r="AE54" s="22">
        <f t="shared" si="112"/>
      </c>
      <c r="AF54" s="22">
        <f t="shared" si="112"/>
      </c>
      <c r="AG54" s="22">
        <f t="shared" si="112"/>
      </c>
      <c r="AH54" s="22">
        <f t="shared" si="113"/>
      </c>
      <c r="AI54" s="22">
        <f t="shared" si="113"/>
      </c>
      <c r="AJ54" s="22">
        <f t="shared" si="113"/>
      </c>
      <c r="AK54" s="22">
        <f t="shared" si="113"/>
      </c>
      <c r="AL54" s="22">
        <f t="shared" si="113"/>
      </c>
      <c r="AM54" s="22">
        <f t="shared" si="113"/>
      </c>
      <c r="AN54" s="22">
        <f t="shared" si="113"/>
      </c>
      <c r="AO54" s="22">
        <f t="shared" si="113"/>
      </c>
      <c r="AP54" s="22">
        <f t="shared" si="113"/>
      </c>
      <c r="AQ54" s="22">
        <f t="shared" si="113"/>
      </c>
      <c r="AR54" s="22">
        <f t="shared" si="114"/>
      </c>
      <c r="AS54" s="22">
        <f t="shared" si="114"/>
      </c>
      <c r="AT54" s="22">
        <f t="shared" si="114"/>
      </c>
      <c r="AU54" s="22">
        <f t="shared" si="114"/>
      </c>
      <c r="AV54" s="22">
        <f t="shared" si="114"/>
      </c>
      <c r="AW54" s="22">
        <f t="shared" si="114"/>
      </c>
      <c r="AX54" s="22">
        <f t="shared" si="114"/>
      </c>
      <c r="AY54" s="22">
        <f t="shared" si="114"/>
      </c>
      <c r="AZ54" s="22">
        <f t="shared" si="114"/>
      </c>
      <c r="BA54" s="22">
        <f t="shared" si="114"/>
      </c>
      <c r="BB54" s="22">
        <f t="shared" si="115"/>
      </c>
      <c r="BC54" s="22">
        <f t="shared" si="115"/>
      </c>
      <c r="BD54" s="22">
        <f t="shared" si="115"/>
      </c>
      <c r="BE54" s="22">
        <f t="shared" si="115"/>
      </c>
      <c r="BF54" s="22">
        <f t="shared" si="115"/>
      </c>
      <c r="BG54" s="22">
        <f t="shared" si="115"/>
      </c>
      <c r="BH54" s="22">
        <f t="shared" si="115"/>
      </c>
      <c r="BI54" s="22">
        <f t="shared" si="115"/>
      </c>
      <c r="BJ54" s="22">
        <f t="shared" si="115"/>
      </c>
      <c r="BK54" s="48">
        <f t="shared" si="115"/>
      </c>
      <c r="BL54" s="48">
        <f t="shared" si="116"/>
      </c>
      <c r="BM54" s="48">
        <f t="shared" si="116"/>
      </c>
      <c r="BN54" s="48">
        <f t="shared" si="116"/>
      </c>
      <c r="BO54" s="48">
        <f t="shared" si="116"/>
      </c>
      <c r="BP54" s="48">
        <f t="shared" si="116"/>
      </c>
      <c r="BQ54" s="48">
        <f t="shared" si="116"/>
      </c>
      <c r="BR54" s="48">
        <f t="shared" si="116"/>
      </c>
      <c r="BS54" s="48">
        <f t="shared" si="116"/>
      </c>
      <c r="BT54" s="48">
        <f t="shared" si="116"/>
      </c>
      <c r="BU54" s="48">
        <f t="shared" si="116"/>
      </c>
      <c r="BV54" s="48">
        <f t="shared" si="117"/>
      </c>
      <c r="BW54" s="48">
        <f t="shared" si="117"/>
      </c>
      <c r="BX54" s="48">
        <f t="shared" si="117"/>
      </c>
      <c r="BY54" s="48">
        <f t="shared" si="117"/>
      </c>
      <c r="BZ54" s="48">
        <f t="shared" si="117"/>
      </c>
      <c r="CA54" s="48">
        <f t="shared" si="117"/>
      </c>
      <c r="CB54" s="48">
        <f t="shared" si="117"/>
      </c>
      <c r="CC54" s="48">
        <f t="shared" si="117"/>
      </c>
      <c r="CD54" s="48">
        <f t="shared" si="117"/>
      </c>
      <c r="CE54" s="48">
        <f t="shared" si="117"/>
      </c>
      <c r="CF54" s="48">
        <f t="shared" si="118"/>
      </c>
      <c r="CG54" s="48">
        <f t="shared" si="118"/>
      </c>
      <c r="CH54" s="48">
        <f t="shared" si="118"/>
      </c>
      <c r="CI54" s="48">
        <f t="shared" si="118"/>
      </c>
      <c r="CJ54" s="48">
        <f t="shared" si="118"/>
      </c>
      <c r="CK54" s="48">
        <f t="shared" si="118"/>
      </c>
      <c r="CL54" s="48">
        <f t="shared" si="118"/>
      </c>
      <c r="CM54" s="48">
        <f t="shared" si="118"/>
      </c>
      <c r="CN54" s="48">
        <f t="shared" si="118"/>
      </c>
      <c r="CO54" s="48">
        <f t="shared" si="118"/>
      </c>
      <c r="CP54" s="48">
        <f t="shared" si="119"/>
      </c>
      <c r="CQ54" s="48">
        <f t="shared" si="119"/>
      </c>
      <c r="CR54" s="48">
        <f t="shared" si="119"/>
      </c>
      <c r="CS54" s="48">
        <f t="shared" si="119"/>
      </c>
      <c r="CT54" s="48">
        <f t="shared" si="119"/>
      </c>
      <c r="CU54" s="48">
        <f t="shared" si="119"/>
      </c>
      <c r="CV54" s="48">
        <f t="shared" si="119"/>
      </c>
      <c r="CW54" s="48">
        <f t="shared" si="119"/>
      </c>
      <c r="CX54" s="48">
        <f t="shared" si="119"/>
      </c>
      <c r="CY54" s="48">
        <f t="shared" si="119"/>
      </c>
      <c r="CZ54" s="48">
        <f t="shared" si="120"/>
      </c>
      <c r="DA54" s="48">
        <f t="shared" si="120"/>
      </c>
      <c r="DB54" s="48">
        <f t="shared" si="120"/>
      </c>
      <c r="DC54" s="48">
        <f t="shared" si="120"/>
      </c>
      <c r="DD54" s="48">
        <f t="shared" si="120"/>
      </c>
      <c r="DE54" s="48">
        <f t="shared" si="120"/>
      </c>
      <c r="DF54" s="48">
        <f t="shared" si="120"/>
      </c>
      <c r="DG54" s="48">
        <f t="shared" si="120"/>
      </c>
      <c r="DH54" s="48">
        <f t="shared" si="120"/>
      </c>
      <c r="DI54" s="48">
        <f t="shared" si="120"/>
      </c>
      <c r="DJ54" s="48">
        <f t="shared" si="121"/>
      </c>
      <c r="DK54" s="48">
        <f t="shared" si="121"/>
      </c>
      <c r="DL54" s="48">
        <f t="shared" si="121"/>
      </c>
      <c r="DM54" s="48">
        <f t="shared" si="121"/>
      </c>
      <c r="DN54" s="48">
        <f t="shared" si="121"/>
      </c>
      <c r="DO54" s="48">
        <f t="shared" si="121"/>
      </c>
      <c r="DP54" s="48">
        <f t="shared" si="121"/>
      </c>
      <c r="DQ54" s="48">
        <f t="shared" si="121"/>
      </c>
      <c r="DR54" s="48">
        <f t="shared" si="121"/>
      </c>
      <c r="DS54" s="48">
        <f t="shared" si="121"/>
      </c>
      <c r="DT54" s="48">
        <f t="shared" si="122"/>
      </c>
      <c r="DU54" s="48">
        <f t="shared" si="122"/>
      </c>
      <c r="DV54" s="48">
        <f t="shared" si="122"/>
      </c>
      <c r="DW54" s="48">
        <f t="shared" si="122"/>
      </c>
      <c r="DX54" s="48">
        <f t="shared" si="122"/>
      </c>
      <c r="DY54" s="48">
        <f t="shared" si="122"/>
      </c>
      <c r="DZ54" s="48">
        <f t="shared" si="122"/>
      </c>
      <c r="EA54" s="48">
        <f t="shared" si="122"/>
      </c>
      <c r="EB54" s="48">
        <f t="shared" si="122"/>
      </c>
      <c r="EC54" s="48">
        <f t="shared" si="122"/>
      </c>
      <c r="ED54" s="48">
        <f t="shared" si="123"/>
      </c>
      <c r="EE54" s="48">
        <f t="shared" si="123"/>
      </c>
      <c r="EF54" s="48">
        <f t="shared" si="123"/>
      </c>
      <c r="EG54" s="48">
        <f t="shared" si="123"/>
      </c>
      <c r="EH54" s="48">
        <f t="shared" si="123"/>
      </c>
      <c r="EI54" s="48">
        <f t="shared" si="123"/>
      </c>
      <c r="EJ54" s="48">
        <f t="shared" si="123"/>
      </c>
      <c r="EK54" s="48">
        <f t="shared" si="123"/>
      </c>
      <c r="EL54" s="48">
        <f t="shared" si="123"/>
      </c>
      <c r="EM54" s="48">
        <f t="shared" si="123"/>
      </c>
      <c r="EN54" s="48">
        <f t="shared" si="124"/>
      </c>
      <c r="EO54" s="48">
        <f t="shared" si="124"/>
      </c>
      <c r="EP54" s="48">
        <f t="shared" si="124"/>
      </c>
      <c r="EQ54" s="48">
        <f t="shared" si="124"/>
      </c>
      <c r="ER54" s="48">
        <f t="shared" si="124"/>
      </c>
      <c r="ES54" s="48">
        <f t="shared" si="124"/>
      </c>
      <c r="ET54" s="48">
        <f t="shared" si="124"/>
      </c>
      <c r="EU54" s="48">
        <f t="shared" si="124"/>
      </c>
      <c r="EV54" s="48">
        <f t="shared" si="124"/>
      </c>
      <c r="EW54" s="48">
        <f t="shared" si="124"/>
      </c>
      <c r="EX54" s="48">
        <f t="shared" si="125"/>
      </c>
      <c r="EY54" s="48">
        <f t="shared" si="125"/>
      </c>
      <c r="EZ54" s="48">
        <f t="shared" si="125"/>
      </c>
      <c r="FA54" s="48">
        <f t="shared" si="125"/>
      </c>
      <c r="FB54" s="48">
        <f t="shared" si="125"/>
      </c>
      <c r="FC54" s="48">
        <f t="shared" si="125"/>
      </c>
      <c r="FD54" s="48">
        <f t="shared" si="125"/>
      </c>
      <c r="FE54" s="48">
        <f t="shared" si="125"/>
      </c>
      <c r="FF54" s="48">
        <f t="shared" si="125"/>
      </c>
      <c r="FG54" s="48">
        <f t="shared" si="125"/>
      </c>
      <c r="FH54" s="48">
        <f t="shared" si="126"/>
      </c>
      <c r="FI54" s="48">
        <f t="shared" si="126"/>
      </c>
      <c r="FJ54" s="48">
        <f t="shared" si="126"/>
      </c>
      <c r="FK54" s="48">
        <f t="shared" si="126"/>
      </c>
      <c r="FL54" s="48">
        <f t="shared" si="126"/>
      </c>
      <c r="FM54" s="48">
        <f t="shared" si="126"/>
      </c>
      <c r="FN54" s="48">
        <f t="shared" si="126"/>
      </c>
      <c r="FO54" s="48">
        <f t="shared" si="126"/>
      </c>
      <c r="FP54" s="48">
        <f t="shared" si="126"/>
      </c>
      <c r="FQ54" s="48">
        <f t="shared" si="126"/>
      </c>
      <c r="FR54" s="48">
        <f t="shared" si="127"/>
      </c>
      <c r="FS54" s="48">
        <f t="shared" si="127"/>
      </c>
      <c r="FT54" s="48">
        <f t="shared" si="127"/>
      </c>
      <c r="FU54" s="48">
        <f t="shared" si="127"/>
      </c>
      <c r="FV54" s="48">
        <f t="shared" si="127"/>
      </c>
      <c r="FW54" s="48">
        <f t="shared" si="127"/>
      </c>
      <c r="FX54" s="48">
        <f t="shared" si="127"/>
      </c>
      <c r="FY54" s="48">
        <f t="shared" si="127"/>
      </c>
      <c r="FZ54" s="48">
        <f t="shared" si="127"/>
      </c>
      <c r="GA54" s="48">
        <f t="shared" si="127"/>
      </c>
      <c r="GB54" s="48">
        <f t="shared" si="128"/>
      </c>
      <c r="GC54" s="48">
        <f t="shared" si="128"/>
      </c>
      <c r="GD54" s="48">
        <f t="shared" si="128"/>
      </c>
      <c r="GE54" s="48">
        <f t="shared" si="128"/>
      </c>
      <c r="GF54" s="48">
        <f t="shared" si="128"/>
      </c>
      <c r="GG54" s="48">
        <f t="shared" si="128"/>
      </c>
      <c r="GH54" s="48">
        <f t="shared" si="128"/>
      </c>
      <c r="GI54" s="48">
        <f t="shared" si="128"/>
      </c>
      <c r="GJ54" s="48">
        <f t="shared" si="128"/>
      </c>
      <c r="GK54" s="48">
        <f t="shared" si="128"/>
      </c>
      <c r="GL54" s="48">
        <f t="shared" si="129"/>
      </c>
      <c r="GM54" s="48">
        <f t="shared" si="129"/>
      </c>
      <c r="GN54" s="48">
        <f t="shared" si="129"/>
      </c>
      <c r="GO54" s="48">
        <f t="shared" si="129"/>
      </c>
      <c r="GP54" s="48">
        <f t="shared" si="129"/>
      </c>
      <c r="GQ54" s="48">
        <f t="shared" si="129"/>
      </c>
      <c r="GR54" s="48">
        <f t="shared" si="129"/>
      </c>
      <c r="GS54" s="48">
        <f t="shared" si="129"/>
      </c>
      <c r="GT54" s="48">
        <f t="shared" si="129"/>
      </c>
      <c r="GU54" s="48">
        <f t="shared" si="129"/>
      </c>
      <c r="GV54" s="48">
        <f t="shared" si="130"/>
      </c>
      <c r="GW54" s="48">
        <f t="shared" si="130"/>
      </c>
      <c r="GX54" s="48">
        <f t="shared" si="130"/>
      </c>
      <c r="GY54" s="48">
        <f t="shared" si="130"/>
      </c>
      <c r="GZ54" s="48">
        <f t="shared" si="130"/>
      </c>
      <c r="HA54" s="48">
        <f t="shared" si="130"/>
      </c>
      <c r="HB54" s="48">
        <f t="shared" si="130"/>
      </c>
      <c r="HC54" s="48">
        <f t="shared" si="130"/>
      </c>
      <c r="HD54" s="48">
        <f t="shared" si="130"/>
      </c>
      <c r="HE54" s="48">
        <f t="shared" si="130"/>
      </c>
      <c r="HF54" s="48">
        <f t="shared" si="131"/>
      </c>
      <c r="HG54" s="48">
        <f t="shared" si="131"/>
      </c>
      <c r="HH54" s="48">
        <f t="shared" si="131"/>
      </c>
      <c r="HI54" s="48">
        <f t="shared" si="131"/>
      </c>
      <c r="HJ54" s="48">
        <f t="shared" si="131"/>
      </c>
      <c r="HK54" s="48">
        <f t="shared" si="131"/>
      </c>
      <c r="HL54" s="48">
        <f t="shared" si="131"/>
      </c>
      <c r="HM54" s="48">
        <f t="shared" si="131"/>
      </c>
      <c r="HN54" s="48">
        <f t="shared" si="131"/>
      </c>
      <c r="HO54" s="48">
        <f t="shared" si="131"/>
      </c>
      <c r="HP54" s="48">
        <f t="shared" si="132"/>
      </c>
      <c r="HQ54" s="48">
        <f t="shared" si="132"/>
      </c>
      <c r="HR54" s="48">
        <f t="shared" si="132"/>
      </c>
      <c r="HS54" s="48">
        <f t="shared" si="132"/>
      </c>
      <c r="HT54" s="48">
        <f t="shared" si="132"/>
      </c>
      <c r="HU54" s="48">
        <f t="shared" si="132"/>
      </c>
      <c r="HV54" s="48">
        <f t="shared" si="132"/>
      </c>
      <c r="HW54" s="48">
        <f t="shared" si="132"/>
      </c>
      <c r="HX54" s="48">
        <f t="shared" si="132"/>
      </c>
      <c r="HY54" s="48">
        <f t="shared" si="132"/>
      </c>
      <c r="HZ54" s="48">
        <f t="shared" si="133"/>
      </c>
      <c r="IA54" s="48">
        <f t="shared" si="133"/>
      </c>
      <c r="IB54" s="48">
        <f t="shared" si="133"/>
      </c>
      <c r="IC54" s="48">
        <f t="shared" si="133"/>
      </c>
      <c r="ID54" s="48">
        <f t="shared" si="133"/>
      </c>
      <c r="IE54" s="48">
        <f t="shared" si="133"/>
      </c>
      <c r="IF54" s="48">
        <f t="shared" si="133"/>
      </c>
      <c r="IG54" s="48">
        <f t="shared" si="133"/>
      </c>
      <c r="IH54" s="48">
        <f t="shared" si="133"/>
      </c>
      <c r="II54" s="48">
        <f t="shared" si="133"/>
      </c>
      <c r="IJ54" s="48">
        <f t="shared" si="133"/>
      </c>
      <c r="IK54"/>
      <c r="IL54"/>
      <c r="IM54"/>
      <c r="IN54"/>
      <c r="IO54"/>
      <c r="IP54"/>
      <c r="IQ54"/>
    </row>
    <row r="55" spans="1:251" ht="24.75" customHeight="1">
      <c r="A55" s="64"/>
      <c r="B55" s="62"/>
      <c r="C55" s="62"/>
      <c r="D55" s="62"/>
      <c r="E55" s="23">
        <f t="shared" si="110"/>
        <v>50</v>
      </c>
      <c r="F55" s="23" t="s">
        <v>34</v>
      </c>
      <c r="G55" s="47">
        <v>41818</v>
      </c>
      <c r="H55" s="25">
        <v>0.7083333333333334</v>
      </c>
      <c r="I55" s="128" t="str">
        <f ca="1">IF(TODAY()&gt;=DATE(2014,6,23),CONCATENATE(Scores!O39," : ",Scores!R39),"1st C : 2nd D")</f>
        <v>Colombia : Uruguay</v>
      </c>
      <c r="J55" s="217" t="s">
        <v>487</v>
      </c>
      <c r="K55" s="27">
        <v>41818</v>
      </c>
      <c r="L55" s="27"/>
      <c r="M55" s="21">
        <f t="shared" si="134"/>
        <v>-41818</v>
      </c>
      <c r="N55" s="22">
        <f t="shared" si="111"/>
      </c>
      <c r="O55" s="22">
        <f t="shared" si="111"/>
      </c>
      <c r="P55" s="22">
        <f t="shared" si="111"/>
      </c>
      <c r="Q55" s="22">
        <f t="shared" si="111"/>
      </c>
      <c r="R55" s="22">
        <f t="shared" si="111"/>
      </c>
      <c r="S55" s="22">
        <f t="shared" si="111"/>
      </c>
      <c r="T55" s="22">
        <f t="shared" si="111"/>
      </c>
      <c r="U55" s="22">
        <f t="shared" si="111"/>
      </c>
      <c r="V55" s="22">
        <f t="shared" si="111"/>
      </c>
      <c r="W55" s="22">
        <f t="shared" si="111"/>
      </c>
      <c r="X55" s="22">
        <f t="shared" si="112"/>
      </c>
      <c r="Y55" s="22">
        <f t="shared" si="112"/>
      </c>
      <c r="Z55" s="22">
        <f t="shared" si="112"/>
      </c>
      <c r="AA55" s="22">
        <f t="shared" si="112"/>
      </c>
      <c r="AB55" s="22">
        <f t="shared" si="112"/>
      </c>
      <c r="AC55" s="22">
        <f t="shared" si="112"/>
      </c>
      <c r="AD55" s="22">
        <f t="shared" si="112"/>
      </c>
      <c r="AE55" s="22">
        <f t="shared" si="112"/>
      </c>
      <c r="AF55" s="22">
        <f t="shared" si="112"/>
      </c>
      <c r="AG55" s="22">
        <f t="shared" si="112"/>
      </c>
      <c r="AH55" s="22">
        <f t="shared" si="113"/>
      </c>
      <c r="AI55" s="22">
        <f t="shared" si="113"/>
      </c>
      <c r="AJ55" s="22">
        <f t="shared" si="113"/>
      </c>
      <c r="AK55" s="22">
        <f t="shared" si="113"/>
      </c>
      <c r="AL55" s="22">
        <f t="shared" si="113"/>
      </c>
      <c r="AM55" s="22">
        <f t="shared" si="113"/>
      </c>
      <c r="AN55" s="22">
        <f t="shared" si="113"/>
      </c>
      <c r="AO55" s="22">
        <f t="shared" si="113"/>
      </c>
      <c r="AP55" s="22">
        <f t="shared" si="113"/>
      </c>
      <c r="AQ55" s="22">
        <f t="shared" si="113"/>
      </c>
      <c r="AR55" s="22">
        <f t="shared" si="114"/>
      </c>
      <c r="AS55" s="22">
        <f t="shared" si="114"/>
      </c>
      <c r="AT55" s="22">
        <f t="shared" si="114"/>
      </c>
      <c r="AU55" s="22">
        <f t="shared" si="114"/>
      </c>
      <c r="AV55" s="22">
        <f t="shared" si="114"/>
      </c>
      <c r="AW55" s="22">
        <f t="shared" si="114"/>
      </c>
      <c r="AX55" s="22">
        <f t="shared" si="114"/>
      </c>
      <c r="AY55" s="22">
        <f t="shared" si="114"/>
      </c>
      <c r="AZ55" s="22">
        <f t="shared" si="114"/>
      </c>
      <c r="BA55" s="22">
        <f t="shared" si="114"/>
      </c>
      <c r="BB55" s="22">
        <f t="shared" si="115"/>
      </c>
      <c r="BC55" s="22">
        <f t="shared" si="115"/>
      </c>
      <c r="BD55" s="22">
        <f t="shared" si="115"/>
      </c>
      <c r="BE55" s="22">
        <f t="shared" si="115"/>
      </c>
      <c r="BF55" s="22">
        <f t="shared" si="115"/>
      </c>
      <c r="BG55" s="22">
        <f t="shared" si="115"/>
      </c>
      <c r="BH55" s="22">
        <f t="shared" si="115"/>
      </c>
      <c r="BI55" s="22">
        <f t="shared" si="115"/>
      </c>
      <c r="BJ55" s="22">
        <f t="shared" si="115"/>
      </c>
      <c r="BK55" s="48">
        <f t="shared" si="115"/>
      </c>
      <c r="BL55" s="48">
        <f t="shared" si="116"/>
      </c>
      <c r="BM55" s="48">
        <f t="shared" si="116"/>
      </c>
      <c r="BN55" s="48">
        <f t="shared" si="116"/>
      </c>
      <c r="BO55" s="48">
        <f t="shared" si="116"/>
      </c>
      <c r="BP55" s="48">
        <f t="shared" si="116"/>
      </c>
      <c r="BQ55" s="48">
        <f t="shared" si="116"/>
      </c>
      <c r="BR55" s="48">
        <f t="shared" si="116"/>
      </c>
      <c r="BS55" s="48">
        <f t="shared" si="116"/>
      </c>
      <c r="BT55" s="48">
        <f t="shared" si="116"/>
      </c>
      <c r="BU55" s="48">
        <f t="shared" si="116"/>
      </c>
      <c r="BV55" s="48">
        <f t="shared" si="117"/>
      </c>
      <c r="BW55" s="48">
        <f t="shared" si="117"/>
      </c>
      <c r="BX55" s="48">
        <f t="shared" si="117"/>
      </c>
      <c r="BY55" s="48">
        <f t="shared" si="117"/>
      </c>
      <c r="BZ55" s="48">
        <f t="shared" si="117"/>
      </c>
      <c r="CA55" s="48">
        <f t="shared" si="117"/>
      </c>
      <c r="CB55" s="48">
        <f t="shared" si="117"/>
      </c>
      <c r="CC55" s="48">
        <f t="shared" si="117"/>
      </c>
      <c r="CD55" s="48">
        <f t="shared" si="117"/>
      </c>
      <c r="CE55" s="48">
        <f t="shared" si="117"/>
      </c>
      <c r="CF55" s="48">
        <f t="shared" si="118"/>
      </c>
      <c r="CG55" s="48">
        <f t="shared" si="118"/>
      </c>
      <c r="CH55" s="48">
        <f t="shared" si="118"/>
      </c>
      <c r="CI55" s="48">
        <f t="shared" si="118"/>
      </c>
      <c r="CJ55" s="48">
        <f t="shared" si="118"/>
      </c>
      <c r="CK55" s="48">
        <f t="shared" si="118"/>
      </c>
      <c r="CL55" s="48">
        <f t="shared" si="118"/>
      </c>
      <c r="CM55" s="48">
        <f t="shared" si="118"/>
      </c>
      <c r="CN55" s="48">
        <f t="shared" si="118"/>
      </c>
      <c r="CO55" s="48">
        <f t="shared" si="118"/>
      </c>
      <c r="CP55" s="48">
        <f t="shared" si="119"/>
      </c>
      <c r="CQ55" s="48">
        <f t="shared" si="119"/>
      </c>
      <c r="CR55" s="48">
        <f t="shared" si="119"/>
      </c>
      <c r="CS55" s="48">
        <f t="shared" si="119"/>
      </c>
      <c r="CT55" s="48">
        <f t="shared" si="119"/>
      </c>
      <c r="CU55" s="48">
        <f t="shared" si="119"/>
      </c>
      <c r="CV55" s="48">
        <f t="shared" si="119"/>
      </c>
      <c r="CW55" s="48">
        <f t="shared" si="119"/>
      </c>
      <c r="CX55" s="48">
        <f t="shared" si="119"/>
      </c>
      <c r="CY55" s="48">
        <f t="shared" si="119"/>
      </c>
      <c r="CZ55" s="48">
        <f t="shared" si="120"/>
      </c>
      <c r="DA55" s="48">
        <f t="shared" si="120"/>
      </c>
      <c r="DB55" s="48">
        <f t="shared" si="120"/>
      </c>
      <c r="DC55" s="48">
        <f t="shared" si="120"/>
      </c>
      <c r="DD55" s="48">
        <f t="shared" si="120"/>
      </c>
      <c r="DE55" s="48">
        <f t="shared" si="120"/>
      </c>
      <c r="DF55" s="48">
        <f t="shared" si="120"/>
      </c>
      <c r="DG55" s="48">
        <f t="shared" si="120"/>
      </c>
      <c r="DH55" s="48">
        <f t="shared" si="120"/>
      </c>
      <c r="DI55" s="48">
        <f t="shared" si="120"/>
      </c>
      <c r="DJ55" s="48">
        <f t="shared" si="121"/>
      </c>
      <c r="DK55" s="48">
        <f t="shared" si="121"/>
      </c>
      <c r="DL55" s="48">
        <f t="shared" si="121"/>
      </c>
      <c r="DM55" s="48">
        <f t="shared" si="121"/>
      </c>
      <c r="DN55" s="48">
        <f t="shared" si="121"/>
      </c>
      <c r="DO55" s="48">
        <f t="shared" si="121"/>
      </c>
      <c r="DP55" s="48">
        <f t="shared" si="121"/>
      </c>
      <c r="DQ55" s="48">
        <f t="shared" si="121"/>
      </c>
      <c r="DR55" s="48">
        <f t="shared" si="121"/>
      </c>
      <c r="DS55" s="48">
        <f t="shared" si="121"/>
      </c>
      <c r="DT55" s="48">
        <f t="shared" si="122"/>
      </c>
      <c r="DU55" s="48">
        <f t="shared" si="122"/>
      </c>
      <c r="DV55" s="48">
        <f t="shared" si="122"/>
      </c>
      <c r="DW55" s="48">
        <f t="shared" si="122"/>
      </c>
      <c r="DX55" s="48">
        <f t="shared" si="122"/>
      </c>
      <c r="DY55" s="48">
        <f t="shared" si="122"/>
      </c>
      <c r="DZ55" s="48">
        <f t="shared" si="122"/>
      </c>
      <c r="EA55" s="48">
        <f t="shared" si="122"/>
      </c>
      <c r="EB55" s="48">
        <f t="shared" si="122"/>
      </c>
      <c r="EC55" s="48">
        <f t="shared" si="122"/>
      </c>
      <c r="ED55" s="48">
        <f t="shared" si="123"/>
      </c>
      <c r="EE55" s="48">
        <f t="shared" si="123"/>
      </c>
      <c r="EF55" s="48">
        <f t="shared" si="123"/>
      </c>
      <c r="EG55" s="48">
        <f t="shared" si="123"/>
      </c>
      <c r="EH55" s="48">
        <f t="shared" si="123"/>
      </c>
      <c r="EI55" s="48">
        <f t="shared" si="123"/>
      </c>
      <c r="EJ55" s="48">
        <f t="shared" si="123"/>
      </c>
      <c r="EK55" s="48">
        <f t="shared" si="123"/>
      </c>
      <c r="EL55" s="48">
        <f t="shared" si="123"/>
      </c>
      <c r="EM55" s="48">
        <f t="shared" si="123"/>
      </c>
      <c r="EN55" s="48">
        <f t="shared" si="124"/>
      </c>
      <c r="EO55" s="48">
        <f t="shared" si="124"/>
      </c>
      <c r="EP55" s="48">
        <f t="shared" si="124"/>
      </c>
      <c r="EQ55" s="48">
        <f t="shared" si="124"/>
      </c>
      <c r="ER55" s="48">
        <f t="shared" si="124"/>
      </c>
      <c r="ES55" s="48">
        <f t="shared" si="124"/>
      </c>
      <c r="ET55" s="48">
        <f t="shared" si="124"/>
      </c>
      <c r="EU55" s="48">
        <f t="shared" si="124"/>
      </c>
      <c r="EV55" s="48">
        <f t="shared" si="124"/>
      </c>
      <c r="EW55" s="48">
        <f t="shared" si="124"/>
      </c>
      <c r="EX55" s="48">
        <f t="shared" si="125"/>
      </c>
      <c r="EY55" s="48">
        <f t="shared" si="125"/>
      </c>
      <c r="EZ55" s="48">
        <f t="shared" si="125"/>
      </c>
      <c r="FA55" s="48">
        <f t="shared" si="125"/>
      </c>
      <c r="FB55" s="48">
        <f t="shared" si="125"/>
      </c>
      <c r="FC55" s="48">
        <f t="shared" si="125"/>
      </c>
      <c r="FD55" s="48">
        <f t="shared" si="125"/>
      </c>
      <c r="FE55" s="48">
        <f t="shared" si="125"/>
      </c>
      <c r="FF55" s="48">
        <f t="shared" si="125"/>
      </c>
      <c r="FG55" s="48">
        <f t="shared" si="125"/>
      </c>
      <c r="FH55" s="48">
        <f t="shared" si="126"/>
      </c>
      <c r="FI55" s="48">
        <f t="shared" si="126"/>
      </c>
      <c r="FJ55" s="48">
        <f t="shared" si="126"/>
      </c>
      <c r="FK55" s="48">
        <f t="shared" si="126"/>
      </c>
      <c r="FL55" s="48">
        <f t="shared" si="126"/>
      </c>
      <c r="FM55" s="48">
        <f t="shared" si="126"/>
      </c>
      <c r="FN55" s="48">
        <f t="shared" si="126"/>
      </c>
      <c r="FO55" s="48">
        <f t="shared" si="126"/>
      </c>
      <c r="FP55" s="48">
        <f t="shared" si="126"/>
      </c>
      <c r="FQ55" s="48">
        <f t="shared" si="126"/>
      </c>
      <c r="FR55" s="48">
        <f t="shared" si="127"/>
      </c>
      <c r="FS55" s="48">
        <f t="shared" si="127"/>
      </c>
      <c r="FT55" s="48">
        <f t="shared" si="127"/>
      </c>
      <c r="FU55" s="48">
        <f t="shared" si="127"/>
      </c>
      <c r="FV55" s="48">
        <f t="shared" si="127"/>
      </c>
      <c r="FW55" s="48">
        <f t="shared" si="127"/>
      </c>
      <c r="FX55" s="48">
        <f t="shared" si="127"/>
      </c>
      <c r="FY55" s="48">
        <f t="shared" si="127"/>
      </c>
      <c r="FZ55" s="48">
        <f t="shared" si="127"/>
      </c>
      <c r="GA55" s="48">
        <f t="shared" si="127"/>
      </c>
      <c r="GB55" s="48">
        <f t="shared" si="128"/>
      </c>
      <c r="GC55" s="48">
        <f t="shared" si="128"/>
      </c>
      <c r="GD55" s="48">
        <f t="shared" si="128"/>
      </c>
      <c r="GE55" s="48">
        <f t="shared" si="128"/>
      </c>
      <c r="GF55" s="48">
        <f t="shared" si="128"/>
      </c>
      <c r="GG55" s="48">
        <f t="shared" si="128"/>
      </c>
      <c r="GH55" s="48">
        <f t="shared" si="128"/>
      </c>
      <c r="GI55" s="48">
        <f t="shared" si="128"/>
      </c>
      <c r="GJ55" s="48">
        <f t="shared" si="128"/>
      </c>
      <c r="GK55" s="48">
        <f t="shared" si="128"/>
      </c>
      <c r="GL55" s="48">
        <f t="shared" si="129"/>
      </c>
      <c r="GM55" s="48">
        <f t="shared" si="129"/>
      </c>
      <c r="GN55" s="48">
        <f t="shared" si="129"/>
      </c>
      <c r="GO55" s="48">
        <f t="shared" si="129"/>
      </c>
      <c r="GP55" s="48">
        <f t="shared" si="129"/>
      </c>
      <c r="GQ55" s="48">
        <f t="shared" si="129"/>
      </c>
      <c r="GR55" s="48">
        <f t="shared" si="129"/>
      </c>
      <c r="GS55" s="48">
        <f t="shared" si="129"/>
      </c>
      <c r="GT55" s="48">
        <f t="shared" si="129"/>
      </c>
      <c r="GU55" s="48">
        <f t="shared" si="129"/>
      </c>
      <c r="GV55" s="48">
        <f t="shared" si="130"/>
      </c>
      <c r="GW55" s="48">
        <f t="shared" si="130"/>
      </c>
      <c r="GX55" s="48">
        <f t="shared" si="130"/>
      </c>
      <c r="GY55" s="48">
        <f t="shared" si="130"/>
      </c>
      <c r="GZ55" s="48">
        <f t="shared" si="130"/>
      </c>
      <c r="HA55" s="48">
        <f t="shared" si="130"/>
      </c>
      <c r="HB55" s="48">
        <f t="shared" si="130"/>
      </c>
      <c r="HC55" s="48">
        <f t="shared" si="130"/>
      </c>
      <c r="HD55" s="48">
        <f t="shared" si="130"/>
      </c>
      <c r="HE55" s="48">
        <f t="shared" si="130"/>
      </c>
      <c r="HF55" s="48">
        <f t="shared" si="131"/>
      </c>
      <c r="HG55" s="48">
        <f t="shared" si="131"/>
      </c>
      <c r="HH55" s="48">
        <f t="shared" si="131"/>
      </c>
      <c r="HI55" s="48">
        <f t="shared" si="131"/>
      </c>
      <c r="HJ55" s="48">
        <f t="shared" si="131"/>
      </c>
      <c r="HK55" s="48">
        <f t="shared" si="131"/>
      </c>
      <c r="HL55" s="48">
        <f t="shared" si="131"/>
      </c>
      <c r="HM55" s="48">
        <f t="shared" si="131"/>
      </c>
      <c r="HN55" s="48">
        <f t="shared" si="131"/>
      </c>
      <c r="HO55" s="48">
        <f t="shared" si="131"/>
      </c>
      <c r="HP55" s="48">
        <f t="shared" si="132"/>
      </c>
      <c r="HQ55" s="48">
        <f t="shared" si="132"/>
      </c>
      <c r="HR55" s="48">
        <f t="shared" si="132"/>
      </c>
      <c r="HS55" s="48">
        <f t="shared" si="132"/>
      </c>
      <c r="HT55" s="48">
        <f t="shared" si="132"/>
      </c>
      <c r="HU55" s="48">
        <f t="shared" si="132"/>
      </c>
      <c r="HV55" s="48">
        <f t="shared" si="132"/>
      </c>
      <c r="HW55" s="48">
        <f t="shared" si="132"/>
      </c>
      <c r="HX55" s="48">
        <f t="shared" si="132"/>
      </c>
      <c r="HY55" s="48">
        <f t="shared" si="132"/>
      </c>
      <c r="HZ55" s="48">
        <f t="shared" si="133"/>
      </c>
      <c r="IA55" s="48">
        <f t="shared" si="133"/>
      </c>
      <c r="IB55" s="48">
        <f t="shared" si="133"/>
      </c>
      <c r="IC55" s="48">
        <f t="shared" si="133"/>
      </c>
      <c r="ID55" s="48">
        <f t="shared" si="133"/>
      </c>
      <c r="IE55" s="48">
        <f t="shared" si="133"/>
      </c>
      <c r="IF55" s="48">
        <f t="shared" si="133"/>
      </c>
      <c r="IG55" s="48">
        <f t="shared" si="133"/>
      </c>
      <c r="IH55" s="48">
        <f t="shared" si="133"/>
      </c>
      <c r="II55" s="48">
        <f t="shared" si="133"/>
      </c>
      <c r="IJ55" s="48">
        <f t="shared" si="133"/>
      </c>
      <c r="IK55"/>
      <c r="IL55"/>
      <c r="IM55"/>
      <c r="IN55"/>
      <c r="IO55"/>
      <c r="IP55"/>
      <c r="IQ55"/>
    </row>
    <row r="56" spans="1:251" ht="24.75" customHeight="1">
      <c r="A56" s="64"/>
      <c r="B56" s="62"/>
      <c r="C56" s="62"/>
      <c r="D56" s="62"/>
      <c r="E56" s="23">
        <f t="shared" si="110"/>
        <v>51</v>
      </c>
      <c r="F56" s="23" t="s">
        <v>34</v>
      </c>
      <c r="G56" s="47">
        <v>41819</v>
      </c>
      <c r="H56" s="25">
        <v>0.5416666666666666</v>
      </c>
      <c r="I56" s="128" t="str">
        <f ca="1">IF(TODAY()&gt;=DATE(2014,6,23),CONCATENATE(Scores!O40," : ",Scores!R40),"1st B : 2nd A")</f>
        <v>Netherlands : Mexico</v>
      </c>
      <c r="J56" s="217" t="s">
        <v>413</v>
      </c>
      <c r="K56" s="27">
        <v>41819</v>
      </c>
      <c r="L56" s="27"/>
      <c r="M56" s="21">
        <f t="shared" si="134"/>
        <v>-41819</v>
      </c>
      <c r="N56" s="22">
        <f aca="true" t="shared" si="135" ref="N56:W69">IF(N$4=$K56,1,"")</f>
      </c>
      <c r="O56" s="22">
        <f t="shared" si="135"/>
      </c>
      <c r="P56" s="22">
        <f t="shared" si="135"/>
      </c>
      <c r="Q56" s="22">
        <f t="shared" si="135"/>
      </c>
      <c r="R56" s="22">
        <f t="shared" si="135"/>
      </c>
      <c r="S56" s="22">
        <f t="shared" si="135"/>
      </c>
      <c r="T56" s="22">
        <f t="shared" si="135"/>
      </c>
      <c r="U56" s="22">
        <f t="shared" si="135"/>
      </c>
      <c r="V56" s="22">
        <f t="shared" si="135"/>
      </c>
      <c r="W56" s="22">
        <f t="shared" si="135"/>
      </c>
      <c r="X56" s="22">
        <f aca="true" t="shared" si="136" ref="X56:AG69">IF(X$4=$K56,1,"")</f>
      </c>
      <c r="Y56" s="22">
        <f t="shared" si="136"/>
      </c>
      <c r="Z56" s="22">
        <f t="shared" si="136"/>
      </c>
      <c r="AA56" s="22">
        <f t="shared" si="136"/>
      </c>
      <c r="AB56" s="22">
        <f t="shared" si="136"/>
      </c>
      <c r="AC56" s="22">
        <f t="shared" si="136"/>
      </c>
      <c r="AD56" s="22">
        <f t="shared" si="136"/>
      </c>
      <c r="AE56" s="22">
        <f t="shared" si="136"/>
      </c>
      <c r="AF56" s="22">
        <f t="shared" si="136"/>
      </c>
      <c r="AG56" s="22">
        <f t="shared" si="136"/>
      </c>
      <c r="AH56" s="22">
        <f aca="true" t="shared" si="137" ref="AH56:AQ69">IF(AH$4=$K56,1,"")</f>
      </c>
      <c r="AI56" s="22">
        <f t="shared" si="137"/>
      </c>
      <c r="AJ56" s="22">
        <f t="shared" si="137"/>
      </c>
      <c r="AK56" s="22">
        <f t="shared" si="137"/>
      </c>
      <c r="AL56" s="22">
        <f t="shared" si="137"/>
      </c>
      <c r="AM56" s="22">
        <f t="shared" si="137"/>
      </c>
      <c r="AN56" s="22">
        <f t="shared" si="137"/>
      </c>
      <c r="AO56" s="22">
        <f t="shared" si="137"/>
      </c>
      <c r="AP56" s="22">
        <f t="shared" si="137"/>
      </c>
      <c r="AQ56" s="22">
        <f t="shared" si="137"/>
      </c>
      <c r="AR56" s="22">
        <f aca="true" t="shared" si="138" ref="AR56:BA69">IF(AR$4=$K56,1,"")</f>
      </c>
      <c r="AS56" s="22">
        <f t="shared" si="138"/>
      </c>
      <c r="AT56" s="22">
        <f t="shared" si="138"/>
      </c>
      <c r="AU56" s="22">
        <f t="shared" si="138"/>
      </c>
      <c r="AV56" s="22">
        <f t="shared" si="138"/>
      </c>
      <c r="AW56" s="22">
        <f t="shared" si="138"/>
      </c>
      <c r="AX56" s="22">
        <f t="shared" si="138"/>
      </c>
      <c r="AY56" s="22">
        <f t="shared" si="138"/>
      </c>
      <c r="AZ56" s="22">
        <f t="shared" si="138"/>
      </c>
      <c r="BA56" s="22">
        <f t="shared" si="138"/>
      </c>
      <c r="BB56" s="22">
        <f aca="true" t="shared" si="139" ref="BB56:BK69">IF(BB$4=$K56,1,"")</f>
      </c>
      <c r="BC56" s="22">
        <f t="shared" si="139"/>
      </c>
      <c r="BD56" s="22">
        <f t="shared" si="139"/>
      </c>
      <c r="BE56" s="22">
        <f t="shared" si="139"/>
      </c>
      <c r="BF56" s="22">
        <f t="shared" si="139"/>
      </c>
      <c r="BG56" s="22">
        <f t="shared" si="139"/>
      </c>
      <c r="BH56" s="22">
        <f t="shared" si="139"/>
      </c>
      <c r="BI56" s="22">
        <f t="shared" si="139"/>
      </c>
      <c r="BJ56" s="22">
        <f t="shared" si="139"/>
      </c>
      <c r="BK56" s="48">
        <f t="shared" si="139"/>
      </c>
      <c r="BL56" s="48">
        <f aca="true" t="shared" si="140" ref="BL56:BU69">IF(BL$4=$K56,1,"")</f>
      </c>
      <c r="BM56" s="48">
        <f t="shared" si="140"/>
      </c>
      <c r="BN56" s="48">
        <f t="shared" si="140"/>
      </c>
      <c r="BO56" s="48">
        <f t="shared" si="140"/>
      </c>
      <c r="BP56" s="48">
        <f t="shared" si="140"/>
      </c>
      <c r="BQ56" s="48">
        <f t="shared" si="140"/>
      </c>
      <c r="BR56" s="48">
        <f t="shared" si="140"/>
      </c>
      <c r="BS56" s="48">
        <f t="shared" si="140"/>
      </c>
      <c r="BT56" s="48">
        <f t="shared" si="140"/>
      </c>
      <c r="BU56" s="48">
        <f t="shared" si="140"/>
      </c>
      <c r="BV56" s="48">
        <f aca="true" t="shared" si="141" ref="BV56:CE69">IF(BV$4=$K56,1,"")</f>
      </c>
      <c r="BW56" s="48">
        <f t="shared" si="141"/>
      </c>
      <c r="BX56" s="48">
        <f t="shared" si="141"/>
      </c>
      <c r="BY56" s="48">
        <f t="shared" si="141"/>
      </c>
      <c r="BZ56" s="48">
        <f t="shared" si="141"/>
      </c>
      <c r="CA56" s="48">
        <f t="shared" si="141"/>
      </c>
      <c r="CB56" s="48">
        <f t="shared" si="141"/>
      </c>
      <c r="CC56" s="48">
        <f t="shared" si="141"/>
      </c>
      <c r="CD56" s="48">
        <f t="shared" si="141"/>
      </c>
      <c r="CE56" s="48">
        <f t="shared" si="141"/>
      </c>
      <c r="CF56" s="48">
        <f aca="true" t="shared" si="142" ref="CF56:CO69">IF(CF$4=$K56,1,"")</f>
      </c>
      <c r="CG56" s="48">
        <f t="shared" si="142"/>
      </c>
      <c r="CH56" s="48">
        <f t="shared" si="142"/>
      </c>
      <c r="CI56" s="48">
        <f t="shared" si="142"/>
      </c>
      <c r="CJ56" s="48">
        <f t="shared" si="142"/>
      </c>
      <c r="CK56" s="48">
        <f t="shared" si="142"/>
      </c>
      <c r="CL56" s="48">
        <f t="shared" si="142"/>
      </c>
      <c r="CM56" s="48">
        <f t="shared" si="142"/>
      </c>
      <c r="CN56" s="48">
        <f t="shared" si="142"/>
      </c>
      <c r="CO56" s="48">
        <f t="shared" si="142"/>
      </c>
      <c r="CP56" s="48">
        <f aca="true" t="shared" si="143" ref="CP56:CY69">IF(CP$4=$K56,1,"")</f>
      </c>
      <c r="CQ56" s="48">
        <f t="shared" si="143"/>
      </c>
      <c r="CR56" s="48">
        <f t="shared" si="143"/>
      </c>
      <c r="CS56" s="48">
        <f t="shared" si="143"/>
      </c>
      <c r="CT56" s="48">
        <f t="shared" si="143"/>
      </c>
      <c r="CU56" s="48">
        <f t="shared" si="143"/>
      </c>
      <c r="CV56" s="48">
        <f t="shared" si="143"/>
      </c>
      <c r="CW56" s="48">
        <f t="shared" si="143"/>
      </c>
      <c r="CX56" s="48">
        <f t="shared" si="143"/>
      </c>
      <c r="CY56" s="48">
        <f t="shared" si="143"/>
      </c>
      <c r="CZ56" s="48">
        <f aca="true" t="shared" si="144" ref="CZ56:DI69">IF(CZ$4=$K56,1,"")</f>
      </c>
      <c r="DA56" s="48">
        <f t="shared" si="144"/>
      </c>
      <c r="DB56" s="48">
        <f t="shared" si="144"/>
      </c>
      <c r="DC56" s="48">
        <f t="shared" si="144"/>
      </c>
      <c r="DD56" s="48">
        <f t="shared" si="144"/>
      </c>
      <c r="DE56" s="48">
        <f t="shared" si="144"/>
      </c>
      <c r="DF56" s="48">
        <f t="shared" si="144"/>
      </c>
      <c r="DG56" s="48">
        <f t="shared" si="144"/>
      </c>
      <c r="DH56" s="48">
        <f t="shared" si="144"/>
      </c>
      <c r="DI56" s="48">
        <f t="shared" si="144"/>
      </c>
      <c r="DJ56" s="48">
        <f aca="true" t="shared" si="145" ref="DJ56:DS69">IF(DJ$4=$K56,1,"")</f>
      </c>
      <c r="DK56" s="48">
        <f t="shared" si="145"/>
      </c>
      <c r="DL56" s="48">
        <f t="shared" si="145"/>
      </c>
      <c r="DM56" s="48">
        <f t="shared" si="145"/>
      </c>
      <c r="DN56" s="48">
        <f t="shared" si="145"/>
      </c>
      <c r="DO56" s="48">
        <f t="shared" si="145"/>
      </c>
      <c r="DP56" s="48">
        <f t="shared" si="145"/>
      </c>
      <c r="DQ56" s="48">
        <f t="shared" si="145"/>
      </c>
      <c r="DR56" s="48">
        <f t="shared" si="145"/>
      </c>
      <c r="DS56" s="48">
        <f t="shared" si="145"/>
      </c>
      <c r="DT56" s="48">
        <f aca="true" t="shared" si="146" ref="DT56:EC69">IF(DT$4=$K56,1,"")</f>
      </c>
      <c r="DU56" s="48">
        <f t="shared" si="146"/>
      </c>
      <c r="DV56" s="48">
        <f t="shared" si="146"/>
      </c>
      <c r="DW56" s="48">
        <f t="shared" si="146"/>
      </c>
      <c r="DX56" s="48">
        <f t="shared" si="146"/>
      </c>
      <c r="DY56" s="48">
        <f t="shared" si="146"/>
      </c>
      <c r="DZ56" s="48">
        <f t="shared" si="146"/>
      </c>
      <c r="EA56" s="48">
        <f t="shared" si="146"/>
      </c>
      <c r="EB56" s="48">
        <f t="shared" si="146"/>
      </c>
      <c r="EC56" s="48">
        <f t="shared" si="146"/>
      </c>
      <c r="ED56" s="48">
        <f aca="true" t="shared" si="147" ref="ED56:EM69">IF(ED$4=$K56,1,"")</f>
      </c>
      <c r="EE56" s="48">
        <f t="shared" si="147"/>
      </c>
      <c r="EF56" s="48">
        <f t="shared" si="147"/>
      </c>
      <c r="EG56" s="48">
        <f t="shared" si="147"/>
      </c>
      <c r="EH56" s="48">
        <f t="shared" si="147"/>
      </c>
      <c r="EI56" s="48">
        <f t="shared" si="147"/>
      </c>
      <c r="EJ56" s="48">
        <f t="shared" si="147"/>
      </c>
      <c r="EK56" s="48">
        <f t="shared" si="147"/>
      </c>
      <c r="EL56" s="48">
        <f t="shared" si="147"/>
      </c>
      <c r="EM56" s="48">
        <f t="shared" si="147"/>
      </c>
      <c r="EN56" s="48">
        <f aca="true" t="shared" si="148" ref="EN56:EW69">IF(EN$4=$K56,1,"")</f>
      </c>
      <c r="EO56" s="48">
        <f t="shared" si="148"/>
      </c>
      <c r="EP56" s="48">
        <f t="shared" si="148"/>
      </c>
      <c r="EQ56" s="48">
        <f t="shared" si="148"/>
      </c>
      <c r="ER56" s="48">
        <f t="shared" si="148"/>
      </c>
      <c r="ES56" s="48">
        <f t="shared" si="148"/>
      </c>
      <c r="ET56" s="48">
        <f t="shared" si="148"/>
      </c>
      <c r="EU56" s="48">
        <f t="shared" si="148"/>
      </c>
      <c r="EV56" s="48">
        <f t="shared" si="148"/>
      </c>
      <c r="EW56" s="48">
        <f t="shared" si="148"/>
      </c>
      <c r="EX56" s="48">
        <f aca="true" t="shared" si="149" ref="EX56:FG69">IF(EX$4=$K56,1,"")</f>
      </c>
      <c r="EY56" s="48">
        <f t="shared" si="149"/>
      </c>
      <c r="EZ56" s="48">
        <f t="shared" si="149"/>
      </c>
      <c r="FA56" s="48">
        <f t="shared" si="149"/>
      </c>
      <c r="FB56" s="48">
        <f t="shared" si="149"/>
      </c>
      <c r="FC56" s="48">
        <f t="shared" si="149"/>
      </c>
      <c r="FD56" s="48">
        <f t="shared" si="149"/>
      </c>
      <c r="FE56" s="48">
        <f t="shared" si="149"/>
      </c>
      <c r="FF56" s="48">
        <f t="shared" si="149"/>
      </c>
      <c r="FG56" s="48">
        <f t="shared" si="149"/>
      </c>
      <c r="FH56" s="48">
        <f aca="true" t="shared" si="150" ref="FH56:FQ69">IF(FH$4=$K56,1,"")</f>
      </c>
      <c r="FI56" s="48">
        <f t="shared" si="150"/>
      </c>
      <c r="FJ56" s="48">
        <f t="shared" si="150"/>
      </c>
      <c r="FK56" s="48">
        <f t="shared" si="150"/>
      </c>
      <c r="FL56" s="48">
        <f t="shared" si="150"/>
      </c>
      <c r="FM56" s="48">
        <f t="shared" si="150"/>
      </c>
      <c r="FN56" s="48">
        <f t="shared" si="150"/>
      </c>
      <c r="FO56" s="48">
        <f t="shared" si="150"/>
      </c>
      <c r="FP56" s="48">
        <f t="shared" si="150"/>
      </c>
      <c r="FQ56" s="48">
        <f t="shared" si="150"/>
      </c>
      <c r="FR56" s="48">
        <f aca="true" t="shared" si="151" ref="FR56:GA69">IF(FR$4=$K56,1,"")</f>
      </c>
      <c r="FS56" s="48">
        <f t="shared" si="151"/>
      </c>
      <c r="FT56" s="48">
        <f t="shared" si="151"/>
      </c>
      <c r="FU56" s="48">
        <f t="shared" si="151"/>
      </c>
      <c r="FV56" s="48">
        <f t="shared" si="151"/>
      </c>
      <c r="FW56" s="48">
        <f t="shared" si="151"/>
      </c>
      <c r="FX56" s="48">
        <f t="shared" si="151"/>
      </c>
      <c r="FY56" s="48">
        <f t="shared" si="151"/>
      </c>
      <c r="FZ56" s="48">
        <f t="shared" si="151"/>
      </c>
      <c r="GA56" s="48">
        <f t="shared" si="151"/>
      </c>
      <c r="GB56" s="48">
        <f aca="true" t="shared" si="152" ref="GB56:GK69">IF(GB$4=$K56,1,"")</f>
      </c>
      <c r="GC56" s="48">
        <f t="shared" si="152"/>
      </c>
      <c r="GD56" s="48">
        <f t="shared" si="152"/>
      </c>
      <c r="GE56" s="48">
        <f t="shared" si="152"/>
      </c>
      <c r="GF56" s="48">
        <f t="shared" si="152"/>
      </c>
      <c r="GG56" s="48">
        <f t="shared" si="152"/>
      </c>
      <c r="GH56" s="48">
        <f t="shared" si="152"/>
      </c>
      <c r="GI56" s="48">
        <f t="shared" si="152"/>
      </c>
      <c r="GJ56" s="48">
        <f t="shared" si="152"/>
      </c>
      <c r="GK56" s="48">
        <f t="shared" si="152"/>
      </c>
      <c r="GL56" s="48">
        <f aca="true" t="shared" si="153" ref="GL56:GU69">IF(GL$4=$K56,1,"")</f>
      </c>
      <c r="GM56" s="48">
        <f t="shared" si="153"/>
      </c>
      <c r="GN56" s="48">
        <f t="shared" si="153"/>
      </c>
      <c r="GO56" s="48">
        <f t="shared" si="153"/>
      </c>
      <c r="GP56" s="48">
        <f t="shared" si="153"/>
      </c>
      <c r="GQ56" s="48">
        <f t="shared" si="153"/>
      </c>
      <c r="GR56" s="48">
        <f t="shared" si="153"/>
      </c>
      <c r="GS56" s="48">
        <f t="shared" si="153"/>
      </c>
      <c r="GT56" s="48">
        <f t="shared" si="153"/>
      </c>
      <c r="GU56" s="48">
        <f t="shared" si="153"/>
      </c>
      <c r="GV56" s="48">
        <f aca="true" t="shared" si="154" ref="GV56:HE69">IF(GV$4=$K56,1,"")</f>
      </c>
      <c r="GW56" s="48">
        <f t="shared" si="154"/>
      </c>
      <c r="GX56" s="48">
        <f t="shared" si="154"/>
      </c>
      <c r="GY56" s="48">
        <f t="shared" si="154"/>
      </c>
      <c r="GZ56" s="48">
        <f t="shared" si="154"/>
      </c>
      <c r="HA56" s="48">
        <f t="shared" si="154"/>
      </c>
      <c r="HB56" s="48">
        <f t="shared" si="154"/>
      </c>
      <c r="HC56" s="48">
        <f t="shared" si="154"/>
      </c>
      <c r="HD56" s="48">
        <f t="shared" si="154"/>
      </c>
      <c r="HE56" s="48">
        <f t="shared" si="154"/>
      </c>
      <c r="HF56" s="48">
        <f aca="true" t="shared" si="155" ref="HF56:HO69">IF(HF$4=$K56,1,"")</f>
      </c>
      <c r="HG56" s="48">
        <f t="shared" si="155"/>
      </c>
      <c r="HH56" s="48">
        <f t="shared" si="155"/>
      </c>
      <c r="HI56" s="48">
        <f t="shared" si="155"/>
      </c>
      <c r="HJ56" s="48">
        <f t="shared" si="155"/>
      </c>
      <c r="HK56" s="48">
        <f t="shared" si="155"/>
      </c>
      <c r="HL56" s="48">
        <f t="shared" si="155"/>
      </c>
      <c r="HM56" s="48">
        <f t="shared" si="155"/>
      </c>
      <c r="HN56" s="48">
        <f t="shared" si="155"/>
      </c>
      <c r="HO56" s="48">
        <f t="shared" si="155"/>
      </c>
      <c r="HP56" s="48">
        <f aca="true" t="shared" si="156" ref="HP56:HY69">IF(HP$4=$K56,1,"")</f>
      </c>
      <c r="HQ56" s="48">
        <f t="shared" si="156"/>
      </c>
      <c r="HR56" s="48">
        <f t="shared" si="156"/>
      </c>
      <c r="HS56" s="48">
        <f t="shared" si="156"/>
      </c>
      <c r="HT56" s="48">
        <f t="shared" si="156"/>
      </c>
      <c r="HU56" s="48">
        <f t="shared" si="156"/>
      </c>
      <c r="HV56" s="48">
        <f t="shared" si="156"/>
      </c>
      <c r="HW56" s="48">
        <f t="shared" si="156"/>
      </c>
      <c r="HX56" s="48">
        <f t="shared" si="156"/>
      </c>
      <c r="HY56" s="48">
        <f t="shared" si="156"/>
      </c>
      <c r="HZ56" s="48">
        <f aca="true" t="shared" si="157" ref="HZ56:IJ69">IF(HZ$4=$K56,1,"")</f>
      </c>
      <c r="IA56" s="48">
        <f t="shared" si="157"/>
      </c>
      <c r="IB56" s="48">
        <f t="shared" si="157"/>
      </c>
      <c r="IC56" s="48">
        <f t="shared" si="157"/>
      </c>
      <c r="ID56" s="48">
        <f t="shared" si="157"/>
      </c>
      <c r="IE56" s="48">
        <f t="shared" si="157"/>
      </c>
      <c r="IF56" s="48">
        <f t="shared" si="157"/>
      </c>
      <c r="IG56" s="48">
        <f t="shared" si="157"/>
      </c>
      <c r="IH56" s="48">
        <f t="shared" si="157"/>
      </c>
      <c r="II56" s="48">
        <f t="shared" si="157"/>
      </c>
      <c r="IJ56" s="48">
        <f t="shared" si="157"/>
      </c>
      <c r="IK56"/>
      <c r="IL56"/>
      <c r="IM56"/>
      <c r="IN56"/>
      <c r="IO56"/>
      <c r="IP56"/>
      <c r="IQ56"/>
    </row>
    <row r="57" spans="1:251" ht="24.75" customHeight="1">
      <c r="A57" s="64"/>
      <c r="B57" s="62"/>
      <c r="C57" s="62"/>
      <c r="D57" s="62"/>
      <c r="E57" s="23">
        <f t="shared" si="110"/>
        <v>52</v>
      </c>
      <c r="F57" s="23" t="s">
        <v>34</v>
      </c>
      <c r="G57" s="47">
        <v>41819</v>
      </c>
      <c r="H57" s="25">
        <v>0.7083333333333334</v>
      </c>
      <c r="I57" s="128" t="str">
        <f ca="1">IF(TODAY()&gt;=DATE(2014,6,24),CONCATENATE(Scores!O41," : ",Scores!R41),"1st D : 2nd C")</f>
        <v>Costa Rica : Greece</v>
      </c>
      <c r="J57" s="217" t="s">
        <v>425</v>
      </c>
      <c r="K57" s="27">
        <v>41819</v>
      </c>
      <c r="L57" s="27"/>
      <c r="M57" s="21">
        <f t="shared" si="134"/>
        <v>-41819</v>
      </c>
      <c r="N57" s="22">
        <f t="shared" si="135"/>
      </c>
      <c r="O57" s="22">
        <f t="shared" si="135"/>
      </c>
      <c r="P57" s="22">
        <f t="shared" si="135"/>
      </c>
      <c r="Q57" s="22">
        <f t="shared" si="135"/>
      </c>
      <c r="R57" s="22">
        <f t="shared" si="135"/>
      </c>
      <c r="S57" s="22">
        <f t="shared" si="135"/>
      </c>
      <c r="T57" s="22">
        <f t="shared" si="135"/>
      </c>
      <c r="U57" s="22">
        <f t="shared" si="135"/>
      </c>
      <c r="V57" s="22">
        <f t="shared" si="135"/>
      </c>
      <c r="W57" s="22">
        <f t="shared" si="135"/>
      </c>
      <c r="X57" s="22">
        <f t="shared" si="136"/>
      </c>
      <c r="Y57" s="22">
        <f t="shared" si="136"/>
      </c>
      <c r="Z57" s="22">
        <f t="shared" si="136"/>
      </c>
      <c r="AA57" s="22">
        <f t="shared" si="136"/>
      </c>
      <c r="AB57" s="22">
        <f t="shared" si="136"/>
      </c>
      <c r="AC57" s="22">
        <f t="shared" si="136"/>
      </c>
      <c r="AD57" s="22">
        <f t="shared" si="136"/>
      </c>
      <c r="AE57" s="22">
        <f t="shared" si="136"/>
      </c>
      <c r="AF57" s="22">
        <f t="shared" si="136"/>
      </c>
      <c r="AG57" s="22">
        <f t="shared" si="136"/>
      </c>
      <c r="AH57" s="22">
        <f t="shared" si="137"/>
      </c>
      <c r="AI57" s="22">
        <f t="shared" si="137"/>
      </c>
      <c r="AJ57" s="22">
        <f t="shared" si="137"/>
      </c>
      <c r="AK57" s="22">
        <f t="shared" si="137"/>
      </c>
      <c r="AL57" s="22">
        <f t="shared" si="137"/>
      </c>
      <c r="AM57" s="22">
        <f t="shared" si="137"/>
      </c>
      <c r="AN57" s="22">
        <f t="shared" si="137"/>
      </c>
      <c r="AO57" s="22">
        <f t="shared" si="137"/>
      </c>
      <c r="AP57" s="22">
        <f t="shared" si="137"/>
      </c>
      <c r="AQ57" s="22">
        <f t="shared" si="137"/>
      </c>
      <c r="AR57" s="22">
        <f t="shared" si="138"/>
      </c>
      <c r="AS57" s="22">
        <f t="shared" si="138"/>
      </c>
      <c r="AT57" s="22">
        <f t="shared" si="138"/>
      </c>
      <c r="AU57" s="22">
        <f t="shared" si="138"/>
      </c>
      <c r="AV57" s="22">
        <f t="shared" si="138"/>
      </c>
      <c r="AW57" s="22">
        <f t="shared" si="138"/>
      </c>
      <c r="AX57" s="22">
        <f t="shared" si="138"/>
      </c>
      <c r="AY57" s="22">
        <f t="shared" si="138"/>
      </c>
      <c r="AZ57" s="22">
        <f t="shared" si="138"/>
      </c>
      <c r="BA57" s="22">
        <f t="shared" si="138"/>
      </c>
      <c r="BB57" s="22">
        <f t="shared" si="139"/>
      </c>
      <c r="BC57" s="22">
        <f t="shared" si="139"/>
      </c>
      <c r="BD57" s="22">
        <f t="shared" si="139"/>
      </c>
      <c r="BE57" s="22">
        <f t="shared" si="139"/>
      </c>
      <c r="BF57" s="22">
        <f t="shared" si="139"/>
      </c>
      <c r="BG57" s="22">
        <f t="shared" si="139"/>
      </c>
      <c r="BH57" s="22">
        <f t="shared" si="139"/>
      </c>
      <c r="BI57" s="22">
        <f t="shared" si="139"/>
      </c>
      <c r="BJ57" s="22">
        <f t="shared" si="139"/>
      </c>
      <c r="BK57" s="48">
        <f t="shared" si="139"/>
      </c>
      <c r="BL57" s="48">
        <f t="shared" si="140"/>
      </c>
      <c r="BM57" s="48">
        <f t="shared" si="140"/>
      </c>
      <c r="BN57" s="48">
        <f t="shared" si="140"/>
      </c>
      <c r="BO57" s="48">
        <f t="shared" si="140"/>
      </c>
      <c r="BP57" s="48">
        <f t="shared" si="140"/>
      </c>
      <c r="BQ57" s="48">
        <f t="shared" si="140"/>
      </c>
      <c r="BR57" s="48">
        <f t="shared" si="140"/>
      </c>
      <c r="BS57" s="48">
        <f t="shared" si="140"/>
      </c>
      <c r="BT57" s="48">
        <f t="shared" si="140"/>
      </c>
      <c r="BU57" s="48">
        <f t="shared" si="140"/>
      </c>
      <c r="BV57" s="48">
        <f t="shared" si="141"/>
      </c>
      <c r="BW57" s="48">
        <f t="shared" si="141"/>
      </c>
      <c r="BX57" s="48">
        <f t="shared" si="141"/>
      </c>
      <c r="BY57" s="48">
        <f t="shared" si="141"/>
      </c>
      <c r="BZ57" s="48">
        <f t="shared" si="141"/>
      </c>
      <c r="CA57" s="48">
        <f t="shared" si="141"/>
      </c>
      <c r="CB57" s="48">
        <f t="shared" si="141"/>
      </c>
      <c r="CC57" s="48">
        <f t="shared" si="141"/>
      </c>
      <c r="CD57" s="48">
        <f t="shared" si="141"/>
      </c>
      <c r="CE57" s="48">
        <f t="shared" si="141"/>
      </c>
      <c r="CF57" s="48">
        <f t="shared" si="142"/>
      </c>
      <c r="CG57" s="48">
        <f t="shared" si="142"/>
      </c>
      <c r="CH57" s="48">
        <f t="shared" si="142"/>
      </c>
      <c r="CI57" s="48">
        <f t="shared" si="142"/>
      </c>
      <c r="CJ57" s="48">
        <f t="shared" si="142"/>
      </c>
      <c r="CK57" s="48">
        <f t="shared" si="142"/>
      </c>
      <c r="CL57" s="48">
        <f t="shared" si="142"/>
      </c>
      <c r="CM57" s="48">
        <f t="shared" si="142"/>
      </c>
      <c r="CN57" s="48">
        <f t="shared" si="142"/>
      </c>
      <c r="CO57" s="48">
        <f t="shared" si="142"/>
      </c>
      <c r="CP57" s="48">
        <f t="shared" si="143"/>
      </c>
      <c r="CQ57" s="48">
        <f t="shared" si="143"/>
      </c>
      <c r="CR57" s="48">
        <f t="shared" si="143"/>
      </c>
      <c r="CS57" s="48">
        <f t="shared" si="143"/>
      </c>
      <c r="CT57" s="48">
        <f t="shared" si="143"/>
      </c>
      <c r="CU57" s="48">
        <f t="shared" si="143"/>
      </c>
      <c r="CV57" s="48">
        <f t="shared" si="143"/>
      </c>
      <c r="CW57" s="48">
        <f t="shared" si="143"/>
      </c>
      <c r="CX57" s="48">
        <f t="shared" si="143"/>
      </c>
      <c r="CY57" s="48">
        <f t="shared" si="143"/>
      </c>
      <c r="CZ57" s="48">
        <f t="shared" si="144"/>
      </c>
      <c r="DA57" s="48">
        <f t="shared" si="144"/>
      </c>
      <c r="DB57" s="48">
        <f t="shared" si="144"/>
      </c>
      <c r="DC57" s="48">
        <f t="shared" si="144"/>
      </c>
      <c r="DD57" s="48">
        <f t="shared" si="144"/>
      </c>
      <c r="DE57" s="48">
        <f t="shared" si="144"/>
      </c>
      <c r="DF57" s="48">
        <f t="shared" si="144"/>
      </c>
      <c r="DG57" s="48">
        <f t="shared" si="144"/>
      </c>
      <c r="DH57" s="48">
        <f t="shared" si="144"/>
      </c>
      <c r="DI57" s="48">
        <f t="shared" si="144"/>
      </c>
      <c r="DJ57" s="48">
        <f t="shared" si="145"/>
      </c>
      <c r="DK57" s="48">
        <f t="shared" si="145"/>
      </c>
      <c r="DL57" s="48">
        <f t="shared" si="145"/>
      </c>
      <c r="DM57" s="48">
        <f t="shared" si="145"/>
      </c>
      <c r="DN57" s="48">
        <f t="shared" si="145"/>
      </c>
      <c r="DO57" s="48">
        <f t="shared" si="145"/>
      </c>
      <c r="DP57" s="48">
        <f t="shared" si="145"/>
      </c>
      <c r="DQ57" s="48">
        <f t="shared" si="145"/>
      </c>
      <c r="DR57" s="48">
        <f t="shared" si="145"/>
      </c>
      <c r="DS57" s="48">
        <f t="shared" si="145"/>
      </c>
      <c r="DT57" s="48">
        <f t="shared" si="146"/>
      </c>
      <c r="DU57" s="48">
        <f t="shared" si="146"/>
      </c>
      <c r="DV57" s="48">
        <f t="shared" si="146"/>
      </c>
      <c r="DW57" s="48">
        <f t="shared" si="146"/>
      </c>
      <c r="DX57" s="48">
        <f t="shared" si="146"/>
      </c>
      <c r="DY57" s="48">
        <f t="shared" si="146"/>
      </c>
      <c r="DZ57" s="48">
        <f t="shared" si="146"/>
      </c>
      <c r="EA57" s="48">
        <f t="shared" si="146"/>
      </c>
      <c r="EB57" s="48">
        <f t="shared" si="146"/>
      </c>
      <c r="EC57" s="48">
        <f t="shared" si="146"/>
      </c>
      <c r="ED57" s="48">
        <f t="shared" si="147"/>
      </c>
      <c r="EE57" s="48">
        <f t="shared" si="147"/>
      </c>
      <c r="EF57" s="48">
        <f t="shared" si="147"/>
      </c>
      <c r="EG57" s="48">
        <f t="shared" si="147"/>
      </c>
      <c r="EH57" s="48">
        <f t="shared" si="147"/>
      </c>
      <c r="EI57" s="48">
        <f t="shared" si="147"/>
      </c>
      <c r="EJ57" s="48">
        <f t="shared" si="147"/>
      </c>
      <c r="EK57" s="48">
        <f t="shared" si="147"/>
      </c>
      <c r="EL57" s="48">
        <f t="shared" si="147"/>
      </c>
      <c r="EM57" s="48">
        <f t="shared" si="147"/>
      </c>
      <c r="EN57" s="48">
        <f t="shared" si="148"/>
      </c>
      <c r="EO57" s="48">
        <f t="shared" si="148"/>
      </c>
      <c r="EP57" s="48">
        <f t="shared" si="148"/>
      </c>
      <c r="EQ57" s="48">
        <f t="shared" si="148"/>
      </c>
      <c r="ER57" s="48">
        <f t="shared" si="148"/>
      </c>
      <c r="ES57" s="48">
        <f t="shared" si="148"/>
      </c>
      <c r="ET57" s="48">
        <f t="shared" si="148"/>
      </c>
      <c r="EU57" s="48">
        <f t="shared" si="148"/>
      </c>
      <c r="EV57" s="48">
        <f t="shared" si="148"/>
      </c>
      <c r="EW57" s="48">
        <f t="shared" si="148"/>
      </c>
      <c r="EX57" s="48">
        <f t="shared" si="149"/>
      </c>
      <c r="EY57" s="48">
        <f t="shared" si="149"/>
      </c>
      <c r="EZ57" s="48">
        <f t="shared" si="149"/>
      </c>
      <c r="FA57" s="48">
        <f t="shared" si="149"/>
      </c>
      <c r="FB57" s="48">
        <f t="shared" si="149"/>
      </c>
      <c r="FC57" s="48">
        <f t="shared" si="149"/>
      </c>
      <c r="FD57" s="48">
        <f t="shared" si="149"/>
      </c>
      <c r="FE57" s="48">
        <f t="shared" si="149"/>
      </c>
      <c r="FF57" s="48">
        <f t="shared" si="149"/>
      </c>
      <c r="FG57" s="48">
        <f t="shared" si="149"/>
      </c>
      <c r="FH57" s="48">
        <f t="shared" si="150"/>
      </c>
      <c r="FI57" s="48">
        <f t="shared" si="150"/>
      </c>
      <c r="FJ57" s="48">
        <f t="shared" si="150"/>
      </c>
      <c r="FK57" s="48">
        <f t="shared" si="150"/>
      </c>
      <c r="FL57" s="48">
        <f t="shared" si="150"/>
      </c>
      <c r="FM57" s="48">
        <f t="shared" si="150"/>
      </c>
      <c r="FN57" s="48">
        <f t="shared" si="150"/>
      </c>
      <c r="FO57" s="48">
        <f t="shared" si="150"/>
      </c>
      <c r="FP57" s="48">
        <f t="shared" si="150"/>
      </c>
      <c r="FQ57" s="48">
        <f t="shared" si="150"/>
      </c>
      <c r="FR57" s="48">
        <f t="shared" si="151"/>
      </c>
      <c r="FS57" s="48">
        <f t="shared" si="151"/>
      </c>
      <c r="FT57" s="48">
        <f t="shared" si="151"/>
      </c>
      <c r="FU57" s="48">
        <f t="shared" si="151"/>
      </c>
      <c r="FV57" s="48">
        <f t="shared" si="151"/>
      </c>
      <c r="FW57" s="48">
        <f t="shared" si="151"/>
      </c>
      <c r="FX57" s="48">
        <f t="shared" si="151"/>
      </c>
      <c r="FY57" s="48">
        <f t="shared" si="151"/>
      </c>
      <c r="FZ57" s="48">
        <f t="shared" si="151"/>
      </c>
      <c r="GA57" s="48">
        <f t="shared" si="151"/>
      </c>
      <c r="GB57" s="48">
        <f t="shared" si="152"/>
      </c>
      <c r="GC57" s="48">
        <f t="shared" si="152"/>
      </c>
      <c r="GD57" s="48">
        <f t="shared" si="152"/>
      </c>
      <c r="GE57" s="48">
        <f t="shared" si="152"/>
      </c>
      <c r="GF57" s="48">
        <f t="shared" si="152"/>
      </c>
      <c r="GG57" s="48">
        <f t="shared" si="152"/>
      </c>
      <c r="GH57" s="48">
        <f t="shared" si="152"/>
      </c>
      <c r="GI57" s="48">
        <f t="shared" si="152"/>
      </c>
      <c r="GJ57" s="48">
        <f t="shared" si="152"/>
      </c>
      <c r="GK57" s="48">
        <f t="shared" si="152"/>
      </c>
      <c r="GL57" s="48">
        <f t="shared" si="153"/>
      </c>
      <c r="GM57" s="48">
        <f t="shared" si="153"/>
      </c>
      <c r="GN57" s="48">
        <f t="shared" si="153"/>
      </c>
      <c r="GO57" s="48">
        <f t="shared" si="153"/>
      </c>
      <c r="GP57" s="48">
        <f t="shared" si="153"/>
      </c>
      <c r="GQ57" s="48">
        <f t="shared" si="153"/>
      </c>
      <c r="GR57" s="48">
        <f t="shared" si="153"/>
      </c>
      <c r="GS57" s="48">
        <f t="shared" si="153"/>
      </c>
      <c r="GT57" s="48">
        <f t="shared" si="153"/>
      </c>
      <c r="GU57" s="48">
        <f t="shared" si="153"/>
      </c>
      <c r="GV57" s="48">
        <f t="shared" si="154"/>
      </c>
      <c r="GW57" s="48">
        <f t="shared" si="154"/>
      </c>
      <c r="GX57" s="48">
        <f t="shared" si="154"/>
      </c>
      <c r="GY57" s="48">
        <f t="shared" si="154"/>
      </c>
      <c r="GZ57" s="48">
        <f t="shared" si="154"/>
      </c>
      <c r="HA57" s="48">
        <f t="shared" si="154"/>
      </c>
      <c r="HB57" s="48">
        <f t="shared" si="154"/>
      </c>
      <c r="HC57" s="48">
        <f t="shared" si="154"/>
      </c>
      <c r="HD57" s="48">
        <f t="shared" si="154"/>
      </c>
      <c r="HE57" s="48">
        <f t="shared" si="154"/>
      </c>
      <c r="HF57" s="48">
        <f t="shared" si="155"/>
      </c>
      <c r="HG57" s="48">
        <f t="shared" si="155"/>
      </c>
      <c r="HH57" s="48">
        <f t="shared" si="155"/>
      </c>
      <c r="HI57" s="48">
        <f t="shared" si="155"/>
      </c>
      <c r="HJ57" s="48">
        <f t="shared" si="155"/>
      </c>
      <c r="HK57" s="48">
        <f t="shared" si="155"/>
      </c>
      <c r="HL57" s="48">
        <f t="shared" si="155"/>
      </c>
      <c r="HM57" s="48">
        <f t="shared" si="155"/>
      </c>
      <c r="HN57" s="48">
        <f t="shared" si="155"/>
      </c>
      <c r="HO57" s="48">
        <f t="shared" si="155"/>
      </c>
      <c r="HP57" s="48">
        <f t="shared" si="156"/>
      </c>
      <c r="HQ57" s="48">
        <f t="shared" si="156"/>
      </c>
      <c r="HR57" s="48">
        <f t="shared" si="156"/>
      </c>
      <c r="HS57" s="48">
        <f t="shared" si="156"/>
      </c>
      <c r="HT57" s="48">
        <f t="shared" si="156"/>
      </c>
      <c r="HU57" s="48">
        <f t="shared" si="156"/>
      </c>
      <c r="HV57" s="48">
        <f t="shared" si="156"/>
      </c>
      <c r="HW57" s="48">
        <f t="shared" si="156"/>
      </c>
      <c r="HX57" s="48">
        <f t="shared" si="156"/>
      </c>
      <c r="HY57" s="48">
        <f t="shared" si="156"/>
      </c>
      <c r="HZ57" s="48">
        <f t="shared" si="157"/>
      </c>
      <c r="IA57" s="48">
        <f t="shared" si="157"/>
      </c>
      <c r="IB57" s="48">
        <f t="shared" si="157"/>
      </c>
      <c r="IC57" s="48">
        <f t="shared" si="157"/>
      </c>
      <c r="ID57" s="48">
        <f t="shared" si="157"/>
      </c>
      <c r="IE57" s="48">
        <f t="shared" si="157"/>
      </c>
      <c r="IF57" s="48">
        <f t="shared" si="157"/>
      </c>
      <c r="IG57" s="48">
        <f t="shared" si="157"/>
      </c>
      <c r="IH57" s="48">
        <f t="shared" si="157"/>
      </c>
      <c r="II57" s="48">
        <f t="shared" si="157"/>
      </c>
      <c r="IJ57" s="48">
        <f t="shared" si="157"/>
      </c>
      <c r="IK57"/>
      <c r="IL57"/>
      <c r="IM57"/>
      <c r="IN57"/>
      <c r="IO57"/>
      <c r="IP57"/>
      <c r="IQ57"/>
    </row>
    <row r="58" spans="1:251" ht="24.75" customHeight="1">
      <c r="A58" s="64"/>
      <c r="B58" s="62"/>
      <c r="C58" s="62"/>
      <c r="D58" s="62"/>
      <c r="E58" s="23">
        <f t="shared" si="110"/>
        <v>53</v>
      </c>
      <c r="F58" s="23" t="s">
        <v>34</v>
      </c>
      <c r="G58" s="47">
        <v>41820</v>
      </c>
      <c r="H58" s="25">
        <v>0.5416666666666666</v>
      </c>
      <c r="I58" s="128" t="str">
        <f ca="1">IF(TODAY()&gt;=DATE(2014,6,26),CONCATENATE(Scores!O42," : ",Scores!R42),"1st E : 2nd F")</f>
        <v>France : Nigeria</v>
      </c>
      <c r="J58" s="217" t="s">
        <v>421</v>
      </c>
      <c r="K58" s="27">
        <v>41820</v>
      </c>
      <c r="L58" s="27"/>
      <c r="M58" s="21">
        <f t="shared" si="134"/>
        <v>-41820</v>
      </c>
      <c r="N58" s="22">
        <f t="shared" si="135"/>
      </c>
      <c r="O58" s="22">
        <f t="shared" si="135"/>
      </c>
      <c r="P58" s="22">
        <f t="shared" si="135"/>
      </c>
      <c r="Q58" s="22">
        <f t="shared" si="135"/>
      </c>
      <c r="R58" s="22">
        <f t="shared" si="135"/>
      </c>
      <c r="S58" s="22">
        <f t="shared" si="135"/>
      </c>
      <c r="T58" s="22">
        <f t="shared" si="135"/>
      </c>
      <c r="U58" s="22">
        <f t="shared" si="135"/>
      </c>
      <c r="V58" s="22">
        <f t="shared" si="135"/>
      </c>
      <c r="W58" s="22">
        <f t="shared" si="135"/>
      </c>
      <c r="X58" s="22">
        <f t="shared" si="136"/>
      </c>
      <c r="Y58" s="22">
        <f t="shared" si="136"/>
      </c>
      <c r="Z58" s="22">
        <f t="shared" si="136"/>
      </c>
      <c r="AA58" s="22">
        <f t="shared" si="136"/>
      </c>
      <c r="AB58" s="22">
        <f t="shared" si="136"/>
      </c>
      <c r="AC58" s="22">
        <f t="shared" si="136"/>
      </c>
      <c r="AD58" s="22">
        <f t="shared" si="136"/>
      </c>
      <c r="AE58" s="22">
        <f t="shared" si="136"/>
      </c>
      <c r="AF58" s="22">
        <f t="shared" si="136"/>
      </c>
      <c r="AG58" s="22">
        <f t="shared" si="136"/>
      </c>
      <c r="AH58" s="22">
        <f t="shared" si="137"/>
      </c>
      <c r="AI58" s="22">
        <f t="shared" si="137"/>
      </c>
      <c r="AJ58" s="22">
        <f t="shared" si="137"/>
      </c>
      <c r="AK58" s="22">
        <f t="shared" si="137"/>
      </c>
      <c r="AL58" s="22">
        <f t="shared" si="137"/>
      </c>
      <c r="AM58" s="22">
        <f t="shared" si="137"/>
      </c>
      <c r="AN58" s="22">
        <f t="shared" si="137"/>
      </c>
      <c r="AO58" s="22">
        <f t="shared" si="137"/>
      </c>
      <c r="AP58" s="22">
        <f t="shared" si="137"/>
      </c>
      <c r="AQ58" s="22">
        <f t="shared" si="137"/>
      </c>
      <c r="AR58" s="22">
        <f t="shared" si="138"/>
      </c>
      <c r="AS58" s="22">
        <f t="shared" si="138"/>
      </c>
      <c r="AT58" s="22">
        <f t="shared" si="138"/>
      </c>
      <c r="AU58" s="22">
        <f t="shared" si="138"/>
      </c>
      <c r="AV58" s="22">
        <f t="shared" si="138"/>
      </c>
      <c r="AW58" s="22">
        <f t="shared" si="138"/>
      </c>
      <c r="AX58" s="22">
        <f t="shared" si="138"/>
      </c>
      <c r="AY58" s="22">
        <f t="shared" si="138"/>
      </c>
      <c r="AZ58" s="22">
        <f t="shared" si="138"/>
      </c>
      <c r="BA58" s="22">
        <f t="shared" si="138"/>
      </c>
      <c r="BB58" s="22">
        <f t="shared" si="139"/>
      </c>
      <c r="BC58" s="22">
        <f t="shared" si="139"/>
      </c>
      <c r="BD58" s="22">
        <f t="shared" si="139"/>
      </c>
      <c r="BE58" s="22">
        <f t="shared" si="139"/>
      </c>
      <c r="BF58" s="22">
        <f t="shared" si="139"/>
      </c>
      <c r="BG58" s="22">
        <f t="shared" si="139"/>
      </c>
      <c r="BH58" s="22">
        <f t="shared" si="139"/>
      </c>
      <c r="BI58" s="22">
        <f t="shared" si="139"/>
      </c>
      <c r="BJ58" s="22">
        <f t="shared" si="139"/>
      </c>
      <c r="BK58" s="48">
        <f t="shared" si="139"/>
      </c>
      <c r="BL58" s="48">
        <f t="shared" si="140"/>
      </c>
      <c r="BM58" s="48">
        <f t="shared" si="140"/>
      </c>
      <c r="BN58" s="48">
        <f t="shared" si="140"/>
      </c>
      <c r="BO58" s="48">
        <f t="shared" si="140"/>
      </c>
      <c r="BP58" s="48">
        <f t="shared" si="140"/>
      </c>
      <c r="BQ58" s="48">
        <f t="shared" si="140"/>
      </c>
      <c r="BR58" s="48">
        <f t="shared" si="140"/>
      </c>
      <c r="BS58" s="48">
        <f t="shared" si="140"/>
      </c>
      <c r="BT58" s="48">
        <f t="shared" si="140"/>
      </c>
      <c r="BU58" s="48">
        <f t="shared" si="140"/>
      </c>
      <c r="BV58" s="48">
        <f t="shared" si="141"/>
      </c>
      <c r="BW58" s="48">
        <f t="shared" si="141"/>
      </c>
      <c r="BX58" s="48">
        <f t="shared" si="141"/>
      </c>
      <c r="BY58" s="48">
        <f t="shared" si="141"/>
      </c>
      <c r="BZ58" s="48">
        <f t="shared" si="141"/>
      </c>
      <c r="CA58" s="48">
        <f t="shared" si="141"/>
      </c>
      <c r="CB58" s="48">
        <f t="shared" si="141"/>
      </c>
      <c r="CC58" s="48">
        <f t="shared" si="141"/>
      </c>
      <c r="CD58" s="48">
        <f t="shared" si="141"/>
      </c>
      <c r="CE58" s="48">
        <f t="shared" si="141"/>
      </c>
      <c r="CF58" s="48">
        <f t="shared" si="142"/>
      </c>
      <c r="CG58" s="48">
        <f t="shared" si="142"/>
      </c>
      <c r="CH58" s="48">
        <f t="shared" si="142"/>
      </c>
      <c r="CI58" s="48">
        <f t="shared" si="142"/>
      </c>
      <c r="CJ58" s="48">
        <f t="shared" si="142"/>
      </c>
      <c r="CK58" s="48">
        <f t="shared" si="142"/>
      </c>
      <c r="CL58" s="48">
        <f t="shared" si="142"/>
      </c>
      <c r="CM58" s="48">
        <f t="shared" si="142"/>
      </c>
      <c r="CN58" s="48">
        <f t="shared" si="142"/>
      </c>
      <c r="CO58" s="48">
        <f t="shared" si="142"/>
      </c>
      <c r="CP58" s="48">
        <f t="shared" si="143"/>
      </c>
      <c r="CQ58" s="48">
        <f t="shared" si="143"/>
      </c>
      <c r="CR58" s="48">
        <f t="shared" si="143"/>
      </c>
      <c r="CS58" s="48">
        <f t="shared" si="143"/>
      </c>
      <c r="CT58" s="48">
        <f t="shared" si="143"/>
      </c>
      <c r="CU58" s="48">
        <f t="shared" si="143"/>
      </c>
      <c r="CV58" s="48">
        <f t="shared" si="143"/>
      </c>
      <c r="CW58" s="48">
        <f t="shared" si="143"/>
      </c>
      <c r="CX58" s="48">
        <f t="shared" si="143"/>
      </c>
      <c r="CY58" s="48">
        <f t="shared" si="143"/>
      </c>
      <c r="CZ58" s="48">
        <f t="shared" si="144"/>
      </c>
      <c r="DA58" s="48">
        <f t="shared" si="144"/>
      </c>
      <c r="DB58" s="48">
        <f t="shared" si="144"/>
      </c>
      <c r="DC58" s="48">
        <f t="shared" si="144"/>
      </c>
      <c r="DD58" s="48">
        <f t="shared" si="144"/>
      </c>
      <c r="DE58" s="48">
        <f t="shared" si="144"/>
      </c>
      <c r="DF58" s="48">
        <f t="shared" si="144"/>
      </c>
      <c r="DG58" s="48">
        <f t="shared" si="144"/>
      </c>
      <c r="DH58" s="48">
        <f t="shared" si="144"/>
      </c>
      <c r="DI58" s="48">
        <f t="shared" si="144"/>
      </c>
      <c r="DJ58" s="48">
        <f t="shared" si="145"/>
      </c>
      <c r="DK58" s="48">
        <f t="shared" si="145"/>
      </c>
      <c r="DL58" s="48">
        <f t="shared" si="145"/>
      </c>
      <c r="DM58" s="48">
        <f t="shared" si="145"/>
      </c>
      <c r="DN58" s="48">
        <f t="shared" si="145"/>
      </c>
      <c r="DO58" s="48">
        <f t="shared" si="145"/>
      </c>
      <c r="DP58" s="48">
        <f t="shared" si="145"/>
      </c>
      <c r="DQ58" s="48">
        <f t="shared" si="145"/>
      </c>
      <c r="DR58" s="48">
        <f t="shared" si="145"/>
      </c>
      <c r="DS58" s="48">
        <f t="shared" si="145"/>
      </c>
      <c r="DT58" s="48">
        <f t="shared" si="146"/>
      </c>
      <c r="DU58" s="48">
        <f t="shared" si="146"/>
      </c>
      <c r="DV58" s="48">
        <f t="shared" si="146"/>
      </c>
      <c r="DW58" s="48">
        <f t="shared" si="146"/>
      </c>
      <c r="DX58" s="48">
        <f t="shared" si="146"/>
      </c>
      <c r="DY58" s="48">
        <f t="shared" si="146"/>
      </c>
      <c r="DZ58" s="48">
        <f t="shared" si="146"/>
      </c>
      <c r="EA58" s="48">
        <f t="shared" si="146"/>
      </c>
      <c r="EB58" s="48">
        <f t="shared" si="146"/>
      </c>
      <c r="EC58" s="48">
        <f t="shared" si="146"/>
      </c>
      <c r="ED58" s="48">
        <f t="shared" si="147"/>
      </c>
      <c r="EE58" s="48">
        <f t="shared" si="147"/>
      </c>
      <c r="EF58" s="48">
        <f t="shared" si="147"/>
      </c>
      <c r="EG58" s="48">
        <f t="shared" si="147"/>
      </c>
      <c r="EH58" s="48">
        <f t="shared" si="147"/>
      </c>
      <c r="EI58" s="48">
        <f t="shared" si="147"/>
      </c>
      <c r="EJ58" s="48">
        <f t="shared" si="147"/>
      </c>
      <c r="EK58" s="48">
        <f t="shared" si="147"/>
      </c>
      <c r="EL58" s="48">
        <f t="shared" si="147"/>
      </c>
      <c r="EM58" s="48">
        <f t="shared" si="147"/>
      </c>
      <c r="EN58" s="48">
        <f t="shared" si="148"/>
      </c>
      <c r="EO58" s="48">
        <f t="shared" si="148"/>
      </c>
      <c r="EP58" s="48">
        <f t="shared" si="148"/>
      </c>
      <c r="EQ58" s="48">
        <f t="shared" si="148"/>
      </c>
      <c r="ER58" s="48">
        <f t="shared" si="148"/>
      </c>
      <c r="ES58" s="48">
        <f t="shared" si="148"/>
      </c>
      <c r="ET58" s="48">
        <f t="shared" si="148"/>
      </c>
      <c r="EU58" s="48">
        <f t="shared" si="148"/>
      </c>
      <c r="EV58" s="48">
        <f t="shared" si="148"/>
      </c>
      <c r="EW58" s="48">
        <f t="shared" si="148"/>
      </c>
      <c r="EX58" s="48">
        <f t="shared" si="149"/>
      </c>
      <c r="EY58" s="48">
        <f t="shared" si="149"/>
      </c>
      <c r="EZ58" s="48">
        <f t="shared" si="149"/>
      </c>
      <c r="FA58" s="48">
        <f t="shared" si="149"/>
      </c>
      <c r="FB58" s="48">
        <f t="shared" si="149"/>
      </c>
      <c r="FC58" s="48">
        <f t="shared" si="149"/>
      </c>
      <c r="FD58" s="48">
        <f t="shared" si="149"/>
      </c>
      <c r="FE58" s="48">
        <f t="shared" si="149"/>
      </c>
      <c r="FF58" s="48">
        <f t="shared" si="149"/>
      </c>
      <c r="FG58" s="48">
        <f t="shared" si="149"/>
      </c>
      <c r="FH58" s="48">
        <f t="shared" si="150"/>
      </c>
      <c r="FI58" s="48">
        <f t="shared" si="150"/>
      </c>
      <c r="FJ58" s="48">
        <f t="shared" si="150"/>
      </c>
      <c r="FK58" s="48">
        <f t="shared" si="150"/>
      </c>
      <c r="FL58" s="48">
        <f t="shared" si="150"/>
      </c>
      <c r="FM58" s="48">
        <f t="shared" si="150"/>
      </c>
      <c r="FN58" s="48">
        <f t="shared" si="150"/>
      </c>
      <c r="FO58" s="48">
        <f t="shared" si="150"/>
      </c>
      <c r="FP58" s="48">
        <f t="shared" si="150"/>
      </c>
      <c r="FQ58" s="48">
        <f t="shared" si="150"/>
      </c>
      <c r="FR58" s="48">
        <f t="shared" si="151"/>
      </c>
      <c r="FS58" s="48">
        <f t="shared" si="151"/>
      </c>
      <c r="FT58" s="48">
        <f t="shared" si="151"/>
      </c>
      <c r="FU58" s="48">
        <f t="shared" si="151"/>
      </c>
      <c r="FV58" s="48">
        <f t="shared" si="151"/>
      </c>
      <c r="FW58" s="48">
        <f t="shared" si="151"/>
      </c>
      <c r="FX58" s="48">
        <f t="shared" si="151"/>
      </c>
      <c r="FY58" s="48">
        <f t="shared" si="151"/>
      </c>
      <c r="FZ58" s="48">
        <f t="shared" si="151"/>
      </c>
      <c r="GA58" s="48">
        <f t="shared" si="151"/>
      </c>
      <c r="GB58" s="48">
        <f t="shared" si="152"/>
      </c>
      <c r="GC58" s="48">
        <f t="shared" si="152"/>
      </c>
      <c r="GD58" s="48">
        <f t="shared" si="152"/>
      </c>
      <c r="GE58" s="48">
        <f t="shared" si="152"/>
      </c>
      <c r="GF58" s="48">
        <f t="shared" si="152"/>
      </c>
      <c r="GG58" s="48">
        <f t="shared" si="152"/>
      </c>
      <c r="GH58" s="48">
        <f t="shared" si="152"/>
      </c>
      <c r="GI58" s="48">
        <f t="shared" si="152"/>
      </c>
      <c r="GJ58" s="48">
        <f t="shared" si="152"/>
      </c>
      <c r="GK58" s="48">
        <f t="shared" si="152"/>
      </c>
      <c r="GL58" s="48">
        <f t="shared" si="153"/>
      </c>
      <c r="GM58" s="48">
        <f t="shared" si="153"/>
      </c>
      <c r="GN58" s="48">
        <f t="shared" si="153"/>
      </c>
      <c r="GO58" s="48">
        <f t="shared" si="153"/>
      </c>
      <c r="GP58" s="48">
        <f t="shared" si="153"/>
      </c>
      <c r="GQ58" s="48">
        <f t="shared" si="153"/>
      </c>
      <c r="GR58" s="48">
        <f t="shared" si="153"/>
      </c>
      <c r="GS58" s="48">
        <f t="shared" si="153"/>
      </c>
      <c r="GT58" s="48">
        <f t="shared" si="153"/>
      </c>
      <c r="GU58" s="48">
        <f t="shared" si="153"/>
      </c>
      <c r="GV58" s="48">
        <f t="shared" si="154"/>
      </c>
      <c r="GW58" s="48">
        <f t="shared" si="154"/>
      </c>
      <c r="GX58" s="48">
        <f t="shared" si="154"/>
      </c>
      <c r="GY58" s="48">
        <f t="shared" si="154"/>
      </c>
      <c r="GZ58" s="48">
        <f t="shared" si="154"/>
      </c>
      <c r="HA58" s="48">
        <f t="shared" si="154"/>
      </c>
      <c r="HB58" s="48">
        <f t="shared" si="154"/>
      </c>
      <c r="HC58" s="48">
        <f t="shared" si="154"/>
      </c>
      <c r="HD58" s="48">
        <f t="shared" si="154"/>
      </c>
      <c r="HE58" s="48">
        <f t="shared" si="154"/>
      </c>
      <c r="HF58" s="48">
        <f t="shared" si="155"/>
      </c>
      <c r="HG58" s="48">
        <f t="shared" si="155"/>
      </c>
      <c r="HH58" s="48">
        <f t="shared" si="155"/>
      </c>
      <c r="HI58" s="48">
        <f t="shared" si="155"/>
      </c>
      <c r="HJ58" s="48">
        <f t="shared" si="155"/>
      </c>
      <c r="HK58" s="48">
        <f t="shared" si="155"/>
      </c>
      <c r="HL58" s="48">
        <f t="shared" si="155"/>
      </c>
      <c r="HM58" s="48">
        <f t="shared" si="155"/>
      </c>
      <c r="HN58" s="48">
        <f t="shared" si="155"/>
      </c>
      <c r="HO58" s="48">
        <f t="shared" si="155"/>
      </c>
      <c r="HP58" s="48">
        <f t="shared" si="156"/>
      </c>
      <c r="HQ58" s="48">
        <f t="shared" si="156"/>
      </c>
      <c r="HR58" s="48">
        <f t="shared" si="156"/>
      </c>
      <c r="HS58" s="48">
        <f t="shared" si="156"/>
      </c>
      <c r="HT58" s="48">
        <f t="shared" si="156"/>
      </c>
      <c r="HU58" s="48">
        <f t="shared" si="156"/>
      </c>
      <c r="HV58" s="48">
        <f t="shared" si="156"/>
      </c>
      <c r="HW58" s="48">
        <f t="shared" si="156"/>
      </c>
      <c r="HX58" s="48">
        <f t="shared" si="156"/>
      </c>
      <c r="HY58" s="48">
        <f t="shared" si="156"/>
      </c>
      <c r="HZ58" s="48">
        <f t="shared" si="157"/>
      </c>
      <c r="IA58" s="48">
        <f t="shared" si="157"/>
      </c>
      <c r="IB58" s="48">
        <f t="shared" si="157"/>
      </c>
      <c r="IC58" s="48">
        <f t="shared" si="157"/>
      </c>
      <c r="ID58" s="48">
        <f t="shared" si="157"/>
      </c>
      <c r="IE58" s="48">
        <f t="shared" si="157"/>
      </c>
      <c r="IF58" s="48">
        <f t="shared" si="157"/>
      </c>
      <c r="IG58" s="48">
        <f t="shared" si="157"/>
      </c>
      <c r="IH58" s="48">
        <f t="shared" si="157"/>
      </c>
      <c r="II58" s="48">
        <f t="shared" si="157"/>
      </c>
      <c r="IJ58" s="48">
        <f t="shared" si="157"/>
      </c>
      <c r="IK58"/>
      <c r="IL58"/>
      <c r="IM58"/>
      <c r="IN58"/>
      <c r="IO58"/>
      <c r="IP58"/>
      <c r="IQ58"/>
    </row>
    <row r="59" spans="1:251" ht="24.75" customHeight="1">
      <c r="A59" s="64"/>
      <c r="B59" s="62"/>
      <c r="C59" s="62"/>
      <c r="D59" s="62"/>
      <c r="E59" s="23">
        <f t="shared" si="110"/>
        <v>54</v>
      </c>
      <c r="F59" s="23" t="s">
        <v>34</v>
      </c>
      <c r="G59" s="47">
        <v>41820</v>
      </c>
      <c r="H59" s="25">
        <v>0.7083333333333334</v>
      </c>
      <c r="I59" s="128" t="str">
        <f ca="1">IF(TODAY()&gt;=DATE(2014,6,27),CONCATENATE(Scores!O43," : ",Scores!R43),"1st G : 2nd H")</f>
        <v>Germany : Algeria</v>
      </c>
      <c r="J59" s="217" t="s">
        <v>485</v>
      </c>
      <c r="K59" s="27">
        <v>41820</v>
      </c>
      <c r="L59" s="27"/>
      <c r="M59" s="21">
        <f t="shared" si="134"/>
        <v>-41820</v>
      </c>
      <c r="N59" s="22">
        <f t="shared" si="135"/>
      </c>
      <c r="O59" s="22">
        <f t="shared" si="135"/>
      </c>
      <c r="P59" s="22">
        <f t="shared" si="135"/>
      </c>
      <c r="Q59" s="22">
        <f t="shared" si="135"/>
      </c>
      <c r="R59" s="22">
        <f t="shared" si="135"/>
      </c>
      <c r="S59" s="22">
        <f t="shared" si="135"/>
      </c>
      <c r="T59" s="22">
        <f t="shared" si="135"/>
      </c>
      <c r="U59" s="22">
        <f t="shared" si="135"/>
      </c>
      <c r="V59" s="22">
        <f t="shared" si="135"/>
      </c>
      <c r="W59" s="22">
        <f t="shared" si="135"/>
      </c>
      <c r="X59" s="22">
        <f t="shared" si="136"/>
      </c>
      <c r="Y59" s="22">
        <f t="shared" si="136"/>
      </c>
      <c r="Z59" s="22">
        <f t="shared" si="136"/>
      </c>
      <c r="AA59" s="22">
        <f t="shared" si="136"/>
      </c>
      <c r="AB59" s="22">
        <f t="shared" si="136"/>
      </c>
      <c r="AC59" s="22">
        <f t="shared" si="136"/>
      </c>
      <c r="AD59" s="22">
        <f t="shared" si="136"/>
      </c>
      <c r="AE59" s="22">
        <f t="shared" si="136"/>
      </c>
      <c r="AF59" s="22">
        <f t="shared" si="136"/>
      </c>
      <c r="AG59" s="22">
        <f t="shared" si="136"/>
      </c>
      <c r="AH59" s="22">
        <f t="shared" si="137"/>
      </c>
      <c r="AI59" s="22">
        <f t="shared" si="137"/>
      </c>
      <c r="AJ59" s="22">
        <f t="shared" si="137"/>
      </c>
      <c r="AK59" s="22">
        <f t="shared" si="137"/>
      </c>
      <c r="AL59" s="22">
        <f t="shared" si="137"/>
      </c>
      <c r="AM59" s="22">
        <f t="shared" si="137"/>
      </c>
      <c r="AN59" s="22">
        <f t="shared" si="137"/>
      </c>
      <c r="AO59" s="22">
        <f t="shared" si="137"/>
      </c>
      <c r="AP59" s="22">
        <f t="shared" si="137"/>
      </c>
      <c r="AQ59" s="22">
        <f t="shared" si="137"/>
      </c>
      <c r="AR59" s="22">
        <f t="shared" si="138"/>
      </c>
      <c r="AS59" s="22">
        <f t="shared" si="138"/>
      </c>
      <c r="AT59" s="22">
        <f t="shared" si="138"/>
      </c>
      <c r="AU59" s="22">
        <f t="shared" si="138"/>
      </c>
      <c r="AV59" s="22">
        <f t="shared" si="138"/>
      </c>
      <c r="AW59" s="22">
        <f t="shared" si="138"/>
      </c>
      <c r="AX59" s="22">
        <f t="shared" si="138"/>
      </c>
      <c r="AY59" s="22">
        <f t="shared" si="138"/>
      </c>
      <c r="AZ59" s="22">
        <f t="shared" si="138"/>
      </c>
      <c r="BA59" s="22">
        <f t="shared" si="138"/>
      </c>
      <c r="BB59" s="22">
        <f t="shared" si="139"/>
      </c>
      <c r="BC59" s="22">
        <f t="shared" si="139"/>
      </c>
      <c r="BD59" s="22">
        <f t="shared" si="139"/>
      </c>
      <c r="BE59" s="22">
        <f t="shared" si="139"/>
      </c>
      <c r="BF59" s="22">
        <f t="shared" si="139"/>
      </c>
      <c r="BG59" s="22">
        <f t="shared" si="139"/>
      </c>
      <c r="BH59" s="22">
        <f t="shared" si="139"/>
      </c>
      <c r="BI59" s="22">
        <f t="shared" si="139"/>
      </c>
      <c r="BJ59" s="22">
        <f t="shared" si="139"/>
      </c>
      <c r="BK59" s="48">
        <f t="shared" si="139"/>
      </c>
      <c r="BL59" s="48">
        <f t="shared" si="140"/>
      </c>
      <c r="BM59" s="48">
        <f t="shared" si="140"/>
      </c>
      <c r="BN59" s="48">
        <f t="shared" si="140"/>
      </c>
      <c r="BO59" s="48">
        <f t="shared" si="140"/>
      </c>
      <c r="BP59" s="48">
        <f t="shared" si="140"/>
      </c>
      <c r="BQ59" s="48">
        <f t="shared" si="140"/>
      </c>
      <c r="BR59" s="48">
        <f t="shared" si="140"/>
      </c>
      <c r="BS59" s="48">
        <f t="shared" si="140"/>
      </c>
      <c r="BT59" s="48">
        <f t="shared" si="140"/>
      </c>
      <c r="BU59" s="48">
        <f t="shared" si="140"/>
      </c>
      <c r="BV59" s="48">
        <f t="shared" si="141"/>
      </c>
      <c r="BW59" s="48">
        <f t="shared" si="141"/>
      </c>
      <c r="BX59" s="48">
        <f t="shared" si="141"/>
      </c>
      <c r="BY59" s="48">
        <f t="shared" si="141"/>
      </c>
      <c r="BZ59" s="48">
        <f t="shared" si="141"/>
      </c>
      <c r="CA59" s="48">
        <f t="shared" si="141"/>
      </c>
      <c r="CB59" s="48">
        <f t="shared" si="141"/>
      </c>
      <c r="CC59" s="48">
        <f t="shared" si="141"/>
      </c>
      <c r="CD59" s="48">
        <f t="shared" si="141"/>
      </c>
      <c r="CE59" s="48">
        <f t="shared" si="141"/>
      </c>
      <c r="CF59" s="48">
        <f t="shared" si="142"/>
      </c>
      <c r="CG59" s="48">
        <f t="shared" si="142"/>
      </c>
      <c r="CH59" s="48">
        <f t="shared" si="142"/>
      </c>
      <c r="CI59" s="48">
        <f t="shared" si="142"/>
      </c>
      <c r="CJ59" s="48">
        <f t="shared" si="142"/>
      </c>
      <c r="CK59" s="48">
        <f t="shared" si="142"/>
      </c>
      <c r="CL59" s="48">
        <f t="shared" si="142"/>
      </c>
      <c r="CM59" s="48">
        <f t="shared" si="142"/>
      </c>
      <c r="CN59" s="48">
        <f t="shared" si="142"/>
      </c>
      <c r="CO59" s="48">
        <f t="shared" si="142"/>
      </c>
      <c r="CP59" s="48">
        <f t="shared" si="143"/>
      </c>
      <c r="CQ59" s="48">
        <f t="shared" si="143"/>
      </c>
      <c r="CR59" s="48">
        <f t="shared" si="143"/>
      </c>
      <c r="CS59" s="48">
        <f t="shared" si="143"/>
      </c>
      <c r="CT59" s="48">
        <f t="shared" si="143"/>
      </c>
      <c r="CU59" s="48">
        <f t="shared" si="143"/>
      </c>
      <c r="CV59" s="48">
        <f t="shared" si="143"/>
      </c>
      <c r="CW59" s="48">
        <f t="shared" si="143"/>
      </c>
      <c r="CX59" s="48">
        <f t="shared" si="143"/>
      </c>
      <c r="CY59" s="48">
        <f t="shared" si="143"/>
      </c>
      <c r="CZ59" s="48">
        <f t="shared" si="144"/>
      </c>
      <c r="DA59" s="48">
        <f t="shared" si="144"/>
      </c>
      <c r="DB59" s="48">
        <f t="shared" si="144"/>
      </c>
      <c r="DC59" s="48">
        <f t="shared" si="144"/>
      </c>
      <c r="DD59" s="48">
        <f t="shared" si="144"/>
      </c>
      <c r="DE59" s="48">
        <f t="shared" si="144"/>
      </c>
      <c r="DF59" s="48">
        <f t="shared" si="144"/>
      </c>
      <c r="DG59" s="48">
        <f t="shared" si="144"/>
      </c>
      <c r="DH59" s="48">
        <f t="shared" si="144"/>
      </c>
      <c r="DI59" s="48">
        <f t="shared" si="144"/>
      </c>
      <c r="DJ59" s="48">
        <f t="shared" si="145"/>
      </c>
      <c r="DK59" s="48">
        <f t="shared" si="145"/>
      </c>
      <c r="DL59" s="48">
        <f t="shared" si="145"/>
      </c>
      <c r="DM59" s="48">
        <f t="shared" si="145"/>
      </c>
      <c r="DN59" s="48">
        <f t="shared" si="145"/>
      </c>
      <c r="DO59" s="48">
        <f t="shared" si="145"/>
      </c>
      <c r="DP59" s="48">
        <f t="shared" si="145"/>
      </c>
      <c r="DQ59" s="48">
        <f t="shared" si="145"/>
      </c>
      <c r="DR59" s="48">
        <f t="shared" si="145"/>
      </c>
      <c r="DS59" s="48">
        <f t="shared" si="145"/>
      </c>
      <c r="DT59" s="48">
        <f t="shared" si="146"/>
      </c>
      <c r="DU59" s="48">
        <f t="shared" si="146"/>
      </c>
      <c r="DV59" s="48">
        <f t="shared" si="146"/>
      </c>
      <c r="DW59" s="48">
        <f t="shared" si="146"/>
      </c>
      <c r="DX59" s="48">
        <f t="shared" si="146"/>
      </c>
      <c r="DY59" s="48">
        <f t="shared" si="146"/>
      </c>
      <c r="DZ59" s="48">
        <f t="shared" si="146"/>
      </c>
      <c r="EA59" s="48">
        <f t="shared" si="146"/>
      </c>
      <c r="EB59" s="48">
        <f t="shared" si="146"/>
      </c>
      <c r="EC59" s="48">
        <f t="shared" si="146"/>
      </c>
      <c r="ED59" s="48">
        <f t="shared" si="147"/>
      </c>
      <c r="EE59" s="48">
        <f t="shared" si="147"/>
      </c>
      <c r="EF59" s="48">
        <f t="shared" si="147"/>
      </c>
      <c r="EG59" s="48">
        <f t="shared" si="147"/>
      </c>
      <c r="EH59" s="48">
        <f t="shared" si="147"/>
      </c>
      <c r="EI59" s="48">
        <f t="shared" si="147"/>
      </c>
      <c r="EJ59" s="48">
        <f t="shared" si="147"/>
      </c>
      <c r="EK59" s="48">
        <f t="shared" si="147"/>
      </c>
      <c r="EL59" s="48">
        <f t="shared" si="147"/>
      </c>
      <c r="EM59" s="48">
        <f t="shared" si="147"/>
      </c>
      <c r="EN59" s="48">
        <f t="shared" si="148"/>
      </c>
      <c r="EO59" s="48">
        <f t="shared" si="148"/>
      </c>
      <c r="EP59" s="48">
        <f t="shared" si="148"/>
      </c>
      <c r="EQ59" s="48">
        <f t="shared" si="148"/>
      </c>
      <c r="ER59" s="48">
        <f t="shared" si="148"/>
      </c>
      <c r="ES59" s="48">
        <f t="shared" si="148"/>
      </c>
      <c r="ET59" s="48">
        <f t="shared" si="148"/>
      </c>
      <c r="EU59" s="48">
        <f t="shared" si="148"/>
      </c>
      <c r="EV59" s="48">
        <f t="shared" si="148"/>
      </c>
      <c r="EW59" s="48">
        <f t="shared" si="148"/>
      </c>
      <c r="EX59" s="48">
        <f t="shared" si="149"/>
      </c>
      <c r="EY59" s="48">
        <f t="shared" si="149"/>
      </c>
      <c r="EZ59" s="48">
        <f t="shared" si="149"/>
      </c>
      <c r="FA59" s="48">
        <f t="shared" si="149"/>
      </c>
      <c r="FB59" s="48">
        <f t="shared" si="149"/>
      </c>
      <c r="FC59" s="48">
        <f t="shared" si="149"/>
      </c>
      <c r="FD59" s="48">
        <f t="shared" si="149"/>
      </c>
      <c r="FE59" s="48">
        <f t="shared" si="149"/>
      </c>
      <c r="FF59" s="48">
        <f t="shared" si="149"/>
      </c>
      <c r="FG59" s="48">
        <f t="shared" si="149"/>
      </c>
      <c r="FH59" s="48">
        <f t="shared" si="150"/>
      </c>
      <c r="FI59" s="48">
        <f t="shared" si="150"/>
      </c>
      <c r="FJ59" s="48">
        <f t="shared" si="150"/>
      </c>
      <c r="FK59" s="48">
        <f t="shared" si="150"/>
      </c>
      <c r="FL59" s="48">
        <f t="shared" si="150"/>
      </c>
      <c r="FM59" s="48">
        <f t="shared" si="150"/>
      </c>
      <c r="FN59" s="48">
        <f t="shared" si="150"/>
      </c>
      <c r="FO59" s="48">
        <f t="shared" si="150"/>
      </c>
      <c r="FP59" s="48">
        <f t="shared" si="150"/>
      </c>
      <c r="FQ59" s="48">
        <f t="shared" si="150"/>
      </c>
      <c r="FR59" s="48">
        <f t="shared" si="151"/>
      </c>
      <c r="FS59" s="48">
        <f t="shared" si="151"/>
      </c>
      <c r="FT59" s="48">
        <f t="shared" si="151"/>
      </c>
      <c r="FU59" s="48">
        <f t="shared" si="151"/>
      </c>
      <c r="FV59" s="48">
        <f t="shared" si="151"/>
      </c>
      <c r="FW59" s="48">
        <f t="shared" si="151"/>
      </c>
      <c r="FX59" s="48">
        <f t="shared" si="151"/>
      </c>
      <c r="FY59" s="48">
        <f t="shared" si="151"/>
      </c>
      <c r="FZ59" s="48">
        <f t="shared" si="151"/>
      </c>
      <c r="GA59" s="48">
        <f t="shared" si="151"/>
      </c>
      <c r="GB59" s="48">
        <f t="shared" si="152"/>
      </c>
      <c r="GC59" s="48">
        <f t="shared" si="152"/>
      </c>
      <c r="GD59" s="48">
        <f t="shared" si="152"/>
      </c>
      <c r="GE59" s="48">
        <f t="shared" si="152"/>
      </c>
      <c r="GF59" s="48">
        <f t="shared" si="152"/>
      </c>
      <c r="GG59" s="48">
        <f t="shared" si="152"/>
      </c>
      <c r="GH59" s="48">
        <f t="shared" si="152"/>
      </c>
      <c r="GI59" s="48">
        <f t="shared" si="152"/>
      </c>
      <c r="GJ59" s="48">
        <f t="shared" si="152"/>
      </c>
      <c r="GK59" s="48">
        <f t="shared" si="152"/>
      </c>
      <c r="GL59" s="48">
        <f t="shared" si="153"/>
      </c>
      <c r="GM59" s="48">
        <f t="shared" si="153"/>
      </c>
      <c r="GN59" s="48">
        <f t="shared" si="153"/>
      </c>
      <c r="GO59" s="48">
        <f t="shared" si="153"/>
      </c>
      <c r="GP59" s="48">
        <f t="shared" si="153"/>
      </c>
      <c r="GQ59" s="48">
        <f t="shared" si="153"/>
      </c>
      <c r="GR59" s="48">
        <f t="shared" si="153"/>
      </c>
      <c r="GS59" s="48">
        <f t="shared" si="153"/>
      </c>
      <c r="GT59" s="48">
        <f t="shared" si="153"/>
      </c>
      <c r="GU59" s="48">
        <f t="shared" si="153"/>
      </c>
      <c r="GV59" s="48">
        <f t="shared" si="154"/>
      </c>
      <c r="GW59" s="48">
        <f t="shared" si="154"/>
      </c>
      <c r="GX59" s="48">
        <f t="shared" si="154"/>
      </c>
      <c r="GY59" s="48">
        <f t="shared" si="154"/>
      </c>
      <c r="GZ59" s="48">
        <f t="shared" si="154"/>
      </c>
      <c r="HA59" s="48">
        <f t="shared" si="154"/>
      </c>
      <c r="HB59" s="48">
        <f t="shared" si="154"/>
      </c>
      <c r="HC59" s="48">
        <f t="shared" si="154"/>
      </c>
      <c r="HD59" s="48">
        <f t="shared" si="154"/>
      </c>
      <c r="HE59" s="48">
        <f t="shared" si="154"/>
      </c>
      <c r="HF59" s="48">
        <f t="shared" si="155"/>
      </c>
      <c r="HG59" s="48">
        <f t="shared" si="155"/>
      </c>
      <c r="HH59" s="48">
        <f t="shared" si="155"/>
      </c>
      <c r="HI59" s="48">
        <f t="shared" si="155"/>
      </c>
      <c r="HJ59" s="48">
        <f t="shared" si="155"/>
      </c>
      <c r="HK59" s="48">
        <f t="shared" si="155"/>
      </c>
      <c r="HL59" s="48">
        <f t="shared" si="155"/>
      </c>
      <c r="HM59" s="48">
        <f t="shared" si="155"/>
      </c>
      <c r="HN59" s="48">
        <f t="shared" si="155"/>
      </c>
      <c r="HO59" s="48">
        <f t="shared" si="155"/>
      </c>
      <c r="HP59" s="48">
        <f t="shared" si="156"/>
      </c>
      <c r="HQ59" s="48">
        <f t="shared" si="156"/>
      </c>
      <c r="HR59" s="48">
        <f t="shared" si="156"/>
      </c>
      <c r="HS59" s="48">
        <f t="shared" si="156"/>
      </c>
      <c r="HT59" s="48">
        <f t="shared" si="156"/>
      </c>
      <c r="HU59" s="48">
        <f t="shared" si="156"/>
      </c>
      <c r="HV59" s="48">
        <f t="shared" si="156"/>
      </c>
      <c r="HW59" s="48">
        <f t="shared" si="156"/>
      </c>
      <c r="HX59" s="48">
        <f t="shared" si="156"/>
      </c>
      <c r="HY59" s="48">
        <f t="shared" si="156"/>
      </c>
      <c r="HZ59" s="48">
        <f t="shared" si="157"/>
      </c>
      <c r="IA59" s="48">
        <f t="shared" si="157"/>
      </c>
      <c r="IB59" s="48">
        <f t="shared" si="157"/>
      </c>
      <c r="IC59" s="48">
        <f t="shared" si="157"/>
      </c>
      <c r="ID59" s="48">
        <f t="shared" si="157"/>
      </c>
      <c r="IE59" s="48">
        <f t="shared" si="157"/>
      </c>
      <c r="IF59" s="48">
        <f t="shared" si="157"/>
      </c>
      <c r="IG59" s="48">
        <f t="shared" si="157"/>
      </c>
      <c r="IH59" s="48">
        <f t="shared" si="157"/>
      </c>
      <c r="II59" s="48">
        <f t="shared" si="157"/>
      </c>
      <c r="IJ59" s="48">
        <f t="shared" si="157"/>
      </c>
      <c r="IK59"/>
      <c r="IL59"/>
      <c r="IM59"/>
      <c r="IN59"/>
      <c r="IO59"/>
      <c r="IP59"/>
      <c r="IQ59"/>
    </row>
    <row r="60" spans="1:251" ht="24.75" customHeight="1">
      <c r="A60" s="64"/>
      <c r="B60" s="62"/>
      <c r="C60" s="62"/>
      <c r="D60" s="62"/>
      <c r="E60" s="23">
        <f t="shared" si="110"/>
        <v>55</v>
      </c>
      <c r="F60" s="23" t="s">
        <v>34</v>
      </c>
      <c r="G60" s="47">
        <v>41821</v>
      </c>
      <c r="H60" s="25">
        <v>0.5416666666666666</v>
      </c>
      <c r="I60" s="128" t="str">
        <f ca="1">IF(TODAY()&gt;=DATE(2014,6,25),CONCATENATE(Scores!O44," : ",Scores!R44),"1st F : 2nd E")</f>
        <v>Argentina : Switzerland</v>
      </c>
      <c r="J60" s="217" t="s">
        <v>405</v>
      </c>
      <c r="K60" s="27">
        <v>41821</v>
      </c>
      <c r="L60" s="27"/>
      <c r="M60" s="21">
        <f t="shared" si="134"/>
        <v>-41821</v>
      </c>
      <c r="N60" s="22">
        <f t="shared" si="135"/>
      </c>
      <c r="O60" s="22">
        <f t="shared" si="135"/>
      </c>
      <c r="P60" s="22">
        <f t="shared" si="135"/>
      </c>
      <c r="Q60" s="22">
        <f t="shared" si="135"/>
      </c>
      <c r="R60" s="22">
        <f t="shared" si="135"/>
      </c>
      <c r="S60" s="22">
        <f t="shared" si="135"/>
      </c>
      <c r="T60" s="22">
        <f t="shared" si="135"/>
      </c>
      <c r="U60" s="22">
        <f t="shared" si="135"/>
      </c>
      <c r="V60" s="22">
        <f t="shared" si="135"/>
      </c>
      <c r="W60" s="22">
        <f t="shared" si="135"/>
      </c>
      <c r="X60" s="22">
        <f t="shared" si="136"/>
      </c>
      <c r="Y60" s="22">
        <f t="shared" si="136"/>
      </c>
      <c r="Z60" s="22">
        <f t="shared" si="136"/>
      </c>
      <c r="AA60" s="22">
        <f t="shared" si="136"/>
      </c>
      <c r="AB60" s="22">
        <f t="shared" si="136"/>
      </c>
      <c r="AC60" s="22">
        <f t="shared" si="136"/>
      </c>
      <c r="AD60" s="22">
        <f t="shared" si="136"/>
      </c>
      <c r="AE60" s="22">
        <f t="shared" si="136"/>
      </c>
      <c r="AF60" s="22">
        <f t="shared" si="136"/>
      </c>
      <c r="AG60" s="22">
        <f t="shared" si="136"/>
      </c>
      <c r="AH60" s="22">
        <f t="shared" si="137"/>
      </c>
      <c r="AI60" s="22">
        <f t="shared" si="137"/>
      </c>
      <c r="AJ60" s="22">
        <f t="shared" si="137"/>
      </c>
      <c r="AK60" s="22">
        <f t="shared" si="137"/>
      </c>
      <c r="AL60" s="22">
        <f t="shared" si="137"/>
      </c>
      <c r="AM60" s="22">
        <f t="shared" si="137"/>
      </c>
      <c r="AN60" s="22">
        <f t="shared" si="137"/>
      </c>
      <c r="AO60" s="22">
        <f t="shared" si="137"/>
      </c>
      <c r="AP60" s="22">
        <f t="shared" si="137"/>
      </c>
      <c r="AQ60" s="22">
        <f t="shared" si="137"/>
      </c>
      <c r="AR60" s="22">
        <f t="shared" si="138"/>
      </c>
      <c r="AS60" s="22">
        <f t="shared" si="138"/>
      </c>
      <c r="AT60" s="22">
        <f t="shared" si="138"/>
      </c>
      <c r="AU60" s="22">
        <f t="shared" si="138"/>
      </c>
      <c r="AV60" s="22">
        <f t="shared" si="138"/>
      </c>
      <c r="AW60" s="22">
        <f t="shared" si="138"/>
      </c>
      <c r="AX60" s="22">
        <f t="shared" si="138"/>
      </c>
      <c r="AY60" s="22">
        <f t="shared" si="138"/>
      </c>
      <c r="AZ60" s="22">
        <f t="shared" si="138"/>
      </c>
      <c r="BA60" s="22">
        <f t="shared" si="138"/>
      </c>
      <c r="BB60" s="22">
        <f t="shared" si="139"/>
      </c>
      <c r="BC60" s="22">
        <f t="shared" si="139"/>
      </c>
      <c r="BD60" s="22">
        <f t="shared" si="139"/>
      </c>
      <c r="BE60" s="22">
        <f t="shared" si="139"/>
      </c>
      <c r="BF60" s="22">
        <f t="shared" si="139"/>
      </c>
      <c r="BG60" s="22">
        <f t="shared" si="139"/>
      </c>
      <c r="BH60" s="22">
        <f t="shared" si="139"/>
      </c>
      <c r="BI60" s="22">
        <f t="shared" si="139"/>
      </c>
      <c r="BJ60" s="22">
        <f t="shared" si="139"/>
      </c>
      <c r="BK60" s="48">
        <f t="shared" si="139"/>
      </c>
      <c r="BL60" s="48">
        <f t="shared" si="140"/>
      </c>
      <c r="BM60" s="48">
        <f t="shared" si="140"/>
      </c>
      <c r="BN60" s="48">
        <f t="shared" si="140"/>
      </c>
      <c r="BO60" s="48">
        <f t="shared" si="140"/>
      </c>
      <c r="BP60" s="48">
        <f t="shared" si="140"/>
      </c>
      <c r="BQ60" s="48">
        <f t="shared" si="140"/>
      </c>
      <c r="BR60" s="48">
        <f t="shared" si="140"/>
      </c>
      <c r="BS60" s="48">
        <f t="shared" si="140"/>
      </c>
      <c r="BT60" s="48">
        <f t="shared" si="140"/>
      </c>
      <c r="BU60" s="48">
        <f t="shared" si="140"/>
      </c>
      <c r="BV60" s="48">
        <f t="shared" si="141"/>
      </c>
      <c r="BW60" s="48">
        <f t="shared" si="141"/>
      </c>
      <c r="BX60" s="48">
        <f t="shared" si="141"/>
      </c>
      <c r="BY60" s="48">
        <f t="shared" si="141"/>
      </c>
      <c r="BZ60" s="48">
        <f t="shared" si="141"/>
      </c>
      <c r="CA60" s="48">
        <f t="shared" si="141"/>
      </c>
      <c r="CB60" s="48">
        <f t="shared" si="141"/>
      </c>
      <c r="CC60" s="48">
        <f t="shared" si="141"/>
      </c>
      <c r="CD60" s="48">
        <f t="shared" si="141"/>
      </c>
      <c r="CE60" s="48">
        <f t="shared" si="141"/>
      </c>
      <c r="CF60" s="48">
        <f t="shared" si="142"/>
      </c>
      <c r="CG60" s="48">
        <f t="shared" si="142"/>
      </c>
      <c r="CH60" s="48">
        <f t="shared" si="142"/>
      </c>
      <c r="CI60" s="48">
        <f t="shared" si="142"/>
      </c>
      <c r="CJ60" s="48">
        <f t="shared" si="142"/>
      </c>
      <c r="CK60" s="48">
        <f t="shared" si="142"/>
      </c>
      <c r="CL60" s="48">
        <f t="shared" si="142"/>
      </c>
      <c r="CM60" s="48">
        <f t="shared" si="142"/>
      </c>
      <c r="CN60" s="48">
        <f t="shared" si="142"/>
      </c>
      <c r="CO60" s="48">
        <f t="shared" si="142"/>
      </c>
      <c r="CP60" s="48">
        <f t="shared" si="143"/>
      </c>
      <c r="CQ60" s="48">
        <f t="shared" si="143"/>
      </c>
      <c r="CR60" s="48">
        <f t="shared" si="143"/>
      </c>
      <c r="CS60" s="48">
        <f t="shared" si="143"/>
      </c>
      <c r="CT60" s="48">
        <f t="shared" si="143"/>
      </c>
      <c r="CU60" s="48">
        <f t="shared" si="143"/>
      </c>
      <c r="CV60" s="48">
        <f t="shared" si="143"/>
      </c>
      <c r="CW60" s="48">
        <f t="shared" si="143"/>
      </c>
      <c r="CX60" s="48">
        <f t="shared" si="143"/>
      </c>
      <c r="CY60" s="48">
        <f t="shared" si="143"/>
      </c>
      <c r="CZ60" s="48">
        <f t="shared" si="144"/>
      </c>
      <c r="DA60" s="48">
        <f t="shared" si="144"/>
      </c>
      <c r="DB60" s="48">
        <f t="shared" si="144"/>
      </c>
      <c r="DC60" s="48">
        <f t="shared" si="144"/>
      </c>
      <c r="DD60" s="48">
        <f t="shared" si="144"/>
      </c>
      <c r="DE60" s="48">
        <f t="shared" si="144"/>
      </c>
      <c r="DF60" s="48">
        <f t="shared" si="144"/>
      </c>
      <c r="DG60" s="48">
        <f t="shared" si="144"/>
      </c>
      <c r="DH60" s="48">
        <f t="shared" si="144"/>
      </c>
      <c r="DI60" s="48">
        <f t="shared" si="144"/>
      </c>
      <c r="DJ60" s="48">
        <f t="shared" si="145"/>
      </c>
      <c r="DK60" s="48">
        <f t="shared" si="145"/>
      </c>
      <c r="DL60" s="48">
        <f t="shared" si="145"/>
      </c>
      <c r="DM60" s="48">
        <f t="shared" si="145"/>
      </c>
      <c r="DN60" s="48">
        <f t="shared" si="145"/>
      </c>
      <c r="DO60" s="48">
        <f t="shared" si="145"/>
      </c>
      <c r="DP60" s="48">
        <f t="shared" si="145"/>
      </c>
      <c r="DQ60" s="48">
        <f t="shared" si="145"/>
      </c>
      <c r="DR60" s="48">
        <f t="shared" si="145"/>
      </c>
      <c r="DS60" s="48">
        <f t="shared" si="145"/>
      </c>
      <c r="DT60" s="48">
        <f t="shared" si="146"/>
      </c>
      <c r="DU60" s="48">
        <f t="shared" si="146"/>
      </c>
      <c r="DV60" s="48">
        <f t="shared" si="146"/>
      </c>
      <c r="DW60" s="48">
        <f t="shared" si="146"/>
      </c>
      <c r="DX60" s="48">
        <f t="shared" si="146"/>
      </c>
      <c r="DY60" s="48">
        <f t="shared" si="146"/>
      </c>
      <c r="DZ60" s="48">
        <f t="shared" si="146"/>
      </c>
      <c r="EA60" s="48">
        <f t="shared" si="146"/>
      </c>
      <c r="EB60" s="48">
        <f t="shared" si="146"/>
      </c>
      <c r="EC60" s="48">
        <f t="shared" si="146"/>
      </c>
      <c r="ED60" s="48">
        <f t="shared" si="147"/>
      </c>
      <c r="EE60" s="48">
        <f t="shared" si="147"/>
      </c>
      <c r="EF60" s="48">
        <f t="shared" si="147"/>
      </c>
      <c r="EG60" s="48">
        <f t="shared" si="147"/>
      </c>
      <c r="EH60" s="48">
        <f t="shared" si="147"/>
      </c>
      <c r="EI60" s="48">
        <f t="shared" si="147"/>
      </c>
      <c r="EJ60" s="48">
        <f t="shared" si="147"/>
      </c>
      <c r="EK60" s="48">
        <f t="shared" si="147"/>
      </c>
      <c r="EL60" s="48">
        <f t="shared" si="147"/>
      </c>
      <c r="EM60" s="48">
        <f t="shared" si="147"/>
      </c>
      <c r="EN60" s="48">
        <f t="shared" si="148"/>
      </c>
      <c r="EO60" s="48">
        <f t="shared" si="148"/>
      </c>
      <c r="EP60" s="48">
        <f t="shared" si="148"/>
      </c>
      <c r="EQ60" s="48">
        <f t="shared" si="148"/>
      </c>
      <c r="ER60" s="48">
        <f t="shared" si="148"/>
      </c>
      <c r="ES60" s="48">
        <f t="shared" si="148"/>
      </c>
      <c r="ET60" s="48">
        <f t="shared" si="148"/>
      </c>
      <c r="EU60" s="48">
        <f t="shared" si="148"/>
      </c>
      <c r="EV60" s="48">
        <f t="shared" si="148"/>
      </c>
      <c r="EW60" s="48">
        <f t="shared" si="148"/>
      </c>
      <c r="EX60" s="48">
        <f t="shared" si="149"/>
      </c>
      <c r="EY60" s="48">
        <f t="shared" si="149"/>
      </c>
      <c r="EZ60" s="48">
        <f t="shared" si="149"/>
      </c>
      <c r="FA60" s="48">
        <f t="shared" si="149"/>
      </c>
      <c r="FB60" s="48">
        <f t="shared" si="149"/>
      </c>
      <c r="FC60" s="48">
        <f t="shared" si="149"/>
      </c>
      <c r="FD60" s="48">
        <f t="shared" si="149"/>
      </c>
      <c r="FE60" s="48">
        <f t="shared" si="149"/>
      </c>
      <c r="FF60" s="48">
        <f t="shared" si="149"/>
      </c>
      <c r="FG60" s="48">
        <f t="shared" si="149"/>
      </c>
      <c r="FH60" s="48">
        <f t="shared" si="150"/>
      </c>
      <c r="FI60" s="48">
        <f t="shared" si="150"/>
      </c>
      <c r="FJ60" s="48">
        <f t="shared" si="150"/>
      </c>
      <c r="FK60" s="48">
        <f t="shared" si="150"/>
      </c>
      <c r="FL60" s="48">
        <f t="shared" si="150"/>
      </c>
      <c r="FM60" s="48">
        <f t="shared" si="150"/>
      </c>
      <c r="FN60" s="48">
        <f t="shared" si="150"/>
      </c>
      <c r="FO60" s="48">
        <f t="shared" si="150"/>
      </c>
      <c r="FP60" s="48">
        <f t="shared" si="150"/>
      </c>
      <c r="FQ60" s="48">
        <f t="shared" si="150"/>
      </c>
      <c r="FR60" s="48">
        <f t="shared" si="151"/>
      </c>
      <c r="FS60" s="48">
        <f t="shared" si="151"/>
      </c>
      <c r="FT60" s="48">
        <f t="shared" si="151"/>
      </c>
      <c r="FU60" s="48">
        <f t="shared" si="151"/>
      </c>
      <c r="FV60" s="48">
        <f t="shared" si="151"/>
      </c>
      <c r="FW60" s="48">
        <f t="shared" si="151"/>
      </c>
      <c r="FX60" s="48">
        <f t="shared" si="151"/>
      </c>
      <c r="FY60" s="48">
        <f t="shared" si="151"/>
      </c>
      <c r="FZ60" s="48">
        <f t="shared" si="151"/>
      </c>
      <c r="GA60" s="48">
        <f t="shared" si="151"/>
      </c>
      <c r="GB60" s="48">
        <f t="shared" si="152"/>
      </c>
      <c r="GC60" s="48">
        <f t="shared" si="152"/>
      </c>
      <c r="GD60" s="48">
        <f t="shared" si="152"/>
      </c>
      <c r="GE60" s="48">
        <f t="shared" si="152"/>
      </c>
      <c r="GF60" s="48">
        <f t="shared" si="152"/>
      </c>
      <c r="GG60" s="48">
        <f t="shared" si="152"/>
      </c>
      <c r="GH60" s="48">
        <f t="shared" si="152"/>
      </c>
      <c r="GI60" s="48">
        <f t="shared" si="152"/>
      </c>
      <c r="GJ60" s="48">
        <f t="shared" si="152"/>
      </c>
      <c r="GK60" s="48">
        <f t="shared" si="152"/>
      </c>
      <c r="GL60" s="48">
        <f t="shared" si="153"/>
      </c>
      <c r="GM60" s="48">
        <f t="shared" si="153"/>
      </c>
      <c r="GN60" s="48">
        <f t="shared" si="153"/>
      </c>
      <c r="GO60" s="48">
        <f t="shared" si="153"/>
      </c>
      <c r="GP60" s="48">
        <f t="shared" si="153"/>
      </c>
      <c r="GQ60" s="48">
        <f t="shared" si="153"/>
      </c>
      <c r="GR60" s="48">
        <f t="shared" si="153"/>
      </c>
      <c r="GS60" s="48">
        <f t="shared" si="153"/>
      </c>
      <c r="GT60" s="48">
        <f t="shared" si="153"/>
      </c>
      <c r="GU60" s="48">
        <f t="shared" si="153"/>
      </c>
      <c r="GV60" s="48">
        <f t="shared" si="154"/>
      </c>
      <c r="GW60" s="48">
        <f t="shared" si="154"/>
      </c>
      <c r="GX60" s="48">
        <f t="shared" si="154"/>
      </c>
      <c r="GY60" s="48">
        <f t="shared" si="154"/>
      </c>
      <c r="GZ60" s="48">
        <f t="shared" si="154"/>
      </c>
      <c r="HA60" s="48">
        <f t="shared" si="154"/>
      </c>
      <c r="HB60" s="48">
        <f t="shared" si="154"/>
      </c>
      <c r="HC60" s="48">
        <f t="shared" si="154"/>
      </c>
      <c r="HD60" s="48">
        <f t="shared" si="154"/>
      </c>
      <c r="HE60" s="48">
        <f t="shared" si="154"/>
      </c>
      <c r="HF60" s="48">
        <f t="shared" si="155"/>
      </c>
      <c r="HG60" s="48">
        <f t="shared" si="155"/>
      </c>
      <c r="HH60" s="48">
        <f t="shared" si="155"/>
      </c>
      <c r="HI60" s="48">
        <f t="shared" si="155"/>
      </c>
      <c r="HJ60" s="48">
        <f t="shared" si="155"/>
      </c>
      <c r="HK60" s="48">
        <f t="shared" si="155"/>
      </c>
      <c r="HL60" s="48">
        <f t="shared" si="155"/>
      </c>
      <c r="HM60" s="48">
        <f t="shared" si="155"/>
      </c>
      <c r="HN60" s="48">
        <f t="shared" si="155"/>
      </c>
      <c r="HO60" s="48">
        <f t="shared" si="155"/>
      </c>
      <c r="HP60" s="48">
        <f t="shared" si="156"/>
      </c>
      <c r="HQ60" s="48">
        <f t="shared" si="156"/>
      </c>
      <c r="HR60" s="48">
        <f t="shared" si="156"/>
      </c>
      <c r="HS60" s="48">
        <f t="shared" si="156"/>
      </c>
      <c r="HT60" s="48">
        <f t="shared" si="156"/>
      </c>
      <c r="HU60" s="48">
        <f t="shared" si="156"/>
      </c>
      <c r="HV60" s="48">
        <f t="shared" si="156"/>
      </c>
      <c r="HW60" s="48">
        <f t="shared" si="156"/>
      </c>
      <c r="HX60" s="48">
        <f t="shared" si="156"/>
      </c>
      <c r="HY60" s="48">
        <f t="shared" si="156"/>
      </c>
      <c r="HZ60" s="48">
        <f t="shared" si="157"/>
      </c>
      <c r="IA60" s="48">
        <f t="shared" si="157"/>
      </c>
      <c r="IB60" s="48">
        <f t="shared" si="157"/>
      </c>
      <c r="IC60" s="48">
        <f t="shared" si="157"/>
      </c>
      <c r="ID60" s="48">
        <f t="shared" si="157"/>
      </c>
      <c r="IE60" s="48">
        <f t="shared" si="157"/>
      </c>
      <c r="IF60" s="48">
        <f t="shared" si="157"/>
      </c>
      <c r="IG60" s="48">
        <f t="shared" si="157"/>
      </c>
      <c r="IH60" s="48">
        <f t="shared" si="157"/>
      </c>
      <c r="II60" s="48">
        <f t="shared" si="157"/>
      </c>
      <c r="IJ60" s="48">
        <f t="shared" si="157"/>
      </c>
      <c r="IK60"/>
      <c r="IL60"/>
      <c r="IM60"/>
      <c r="IN60"/>
      <c r="IO60"/>
      <c r="IP60"/>
      <c r="IQ60"/>
    </row>
    <row r="61" spans="1:251" ht="24.75" customHeight="1" thickBot="1">
      <c r="A61" s="64"/>
      <c r="B61" s="62"/>
      <c r="C61" s="62"/>
      <c r="D61" s="62"/>
      <c r="E61" s="23">
        <f t="shared" si="110"/>
        <v>56</v>
      </c>
      <c r="F61" s="23" t="s">
        <v>34</v>
      </c>
      <c r="G61" s="52">
        <v>41821</v>
      </c>
      <c r="H61" s="53">
        <v>0.7083333333333334</v>
      </c>
      <c r="I61" s="129" t="str">
        <f ca="1">IF(TODAY()&gt;=DATE(2014,6,27),CONCATENATE(Scores!O45," : ",Scores!R45),"1st H : 2nd G")</f>
        <v>Belgium : USA</v>
      </c>
      <c r="J61" s="218" t="s">
        <v>481</v>
      </c>
      <c r="K61" s="55">
        <v>41821</v>
      </c>
      <c r="L61" s="27"/>
      <c r="M61" s="21">
        <f t="shared" si="134"/>
        <v>-41821</v>
      </c>
      <c r="N61" s="22">
        <f t="shared" si="135"/>
      </c>
      <c r="O61" s="22">
        <f t="shared" si="135"/>
      </c>
      <c r="P61" s="22">
        <f t="shared" si="135"/>
      </c>
      <c r="Q61" s="22">
        <f t="shared" si="135"/>
      </c>
      <c r="R61" s="22">
        <f t="shared" si="135"/>
      </c>
      <c r="S61" s="22">
        <f t="shared" si="135"/>
      </c>
      <c r="T61" s="22">
        <f t="shared" si="135"/>
      </c>
      <c r="U61" s="22">
        <f t="shared" si="135"/>
      </c>
      <c r="V61" s="22">
        <f t="shared" si="135"/>
      </c>
      <c r="W61" s="22">
        <f t="shared" si="135"/>
      </c>
      <c r="X61" s="22">
        <f t="shared" si="136"/>
      </c>
      <c r="Y61" s="22">
        <f t="shared" si="136"/>
      </c>
      <c r="Z61" s="22">
        <f t="shared" si="136"/>
      </c>
      <c r="AA61" s="22">
        <f t="shared" si="136"/>
      </c>
      <c r="AB61" s="22">
        <f t="shared" si="136"/>
      </c>
      <c r="AC61" s="22">
        <f t="shared" si="136"/>
      </c>
      <c r="AD61" s="22">
        <f t="shared" si="136"/>
      </c>
      <c r="AE61" s="22">
        <f t="shared" si="136"/>
      </c>
      <c r="AF61" s="22">
        <f t="shared" si="136"/>
      </c>
      <c r="AG61" s="22">
        <f t="shared" si="136"/>
      </c>
      <c r="AH61" s="22">
        <f t="shared" si="137"/>
      </c>
      <c r="AI61" s="22">
        <f t="shared" si="137"/>
      </c>
      <c r="AJ61" s="22">
        <f t="shared" si="137"/>
      </c>
      <c r="AK61" s="22">
        <f t="shared" si="137"/>
      </c>
      <c r="AL61" s="22">
        <f t="shared" si="137"/>
      </c>
      <c r="AM61" s="22">
        <f t="shared" si="137"/>
      </c>
      <c r="AN61" s="22">
        <f t="shared" si="137"/>
      </c>
      <c r="AO61" s="22">
        <f t="shared" si="137"/>
      </c>
      <c r="AP61" s="22">
        <f t="shared" si="137"/>
      </c>
      <c r="AQ61" s="22">
        <f t="shared" si="137"/>
      </c>
      <c r="AR61" s="22">
        <f t="shared" si="138"/>
      </c>
      <c r="AS61" s="22">
        <f t="shared" si="138"/>
      </c>
      <c r="AT61" s="22">
        <f t="shared" si="138"/>
      </c>
      <c r="AU61" s="22">
        <f t="shared" si="138"/>
      </c>
      <c r="AV61" s="22">
        <f t="shared" si="138"/>
      </c>
      <c r="AW61" s="22">
        <f t="shared" si="138"/>
      </c>
      <c r="AX61" s="22">
        <f t="shared" si="138"/>
      </c>
      <c r="AY61" s="22">
        <f t="shared" si="138"/>
      </c>
      <c r="AZ61" s="22">
        <f t="shared" si="138"/>
      </c>
      <c r="BA61" s="22">
        <f t="shared" si="138"/>
      </c>
      <c r="BB61" s="22">
        <f t="shared" si="139"/>
      </c>
      <c r="BC61" s="22">
        <f t="shared" si="139"/>
      </c>
      <c r="BD61" s="22">
        <f t="shared" si="139"/>
      </c>
      <c r="BE61" s="22">
        <f t="shared" si="139"/>
      </c>
      <c r="BF61" s="22">
        <f t="shared" si="139"/>
      </c>
      <c r="BG61" s="22">
        <f t="shared" si="139"/>
      </c>
      <c r="BH61" s="22">
        <f t="shared" si="139"/>
      </c>
      <c r="BI61" s="22">
        <f t="shared" si="139"/>
      </c>
      <c r="BJ61" s="22">
        <f t="shared" si="139"/>
      </c>
      <c r="BK61" s="48">
        <f t="shared" si="139"/>
      </c>
      <c r="BL61" s="48">
        <f t="shared" si="140"/>
      </c>
      <c r="BM61" s="48">
        <f t="shared" si="140"/>
      </c>
      <c r="BN61" s="48">
        <f t="shared" si="140"/>
      </c>
      <c r="BO61" s="48">
        <f t="shared" si="140"/>
      </c>
      <c r="BP61" s="48">
        <f t="shared" si="140"/>
      </c>
      <c r="BQ61" s="48">
        <f t="shared" si="140"/>
      </c>
      <c r="BR61" s="48">
        <f t="shared" si="140"/>
      </c>
      <c r="BS61" s="48">
        <f t="shared" si="140"/>
      </c>
      <c r="BT61" s="48">
        <f t="shared" si="140"/>
      </c>
      <c r="BU61" s="48">
        <f t="shared" si="140"/>
      </c>
      <c r="BV61" s="48">
        <f t="shared" si="141"/>
      </c>
      <c r="BW61" s="48">
        <f t="shared" si="141"/>
      </c>
      <c r="BX61" s="48">
        <f t="shared" si="141"/>
      </c>
      <c r="BY61" s="48">
        <f t="shared" si="141"/>
      </c>
      <c r="BZ61" s="48">
        <f t="shared" si="141"/>
      </c>
      <c r="CA61" s="48">
        <f t="shared" si="141"/>
      </c>
      <c r="CB61" s="48">
        <f t="shared" si="141"/>
      </c>
      <c r="CC61" s="48">
        <f t="shared" si="141"/>
      </c>
      <c r="CD61" s="48">
        <f t="shared" si="141"/>
      </c>
      <c r="CE61" s="48">
        <f t="shared" si="141"/>
      </c>
      <c r="CF61" s="48">
        <f t="shared" si="142"/>
      </c>
      <c r="CG61" s="48">
        <f t="shared" si="142"/>
      </c>
      <c r="CH61" s="48">
        <f t="shared" si="142"/>
      </c>
      <c r="CI61" s="48">
        <f t="shared" si="142"/>
      </c>
      <c r="CJ61" s="48">
        <f t="shared" si="142"/>
      </c>
      <c r="CK61" s="48">
        <f t="shared" si="142"/>
      </c>
      <c r="CL61" s="48">
        <f t="shared" si="142"/>
      </c>
      <c r="CM61" s="48">
        <f t="shared" si="142"/>
      </c>
      <c r="CN61" s="48">
        <f t="shared" si="142"/>
      </c>
      <c r="CO61" s="48">
        <f t="shared" si="142"/>
      </c>
      <c r="CP61" s="48">
        <f t="shared" si="143"/>
      </c>
      <c r="CQ61" s="48">
        <f t="shared" si="143"/>
      </c>
      <c r="CR61" s="48">
        <f t="shared" si="143"/>
      </c>
      <c r="CS61" s="48">
        <f t="shared" si="143"/>
      </c>
      <c r="CT61" s="48">
        <f t="shared" si="143"/>
      </c>
      <c r="CU61" s="48">
        <f t="shared" si="143"/>
      </c>
      <c r="CV61" s="48">
        <f t="shared" si="143"/>
      </c>
      <c r="CW61" s="48">
        <f t="shared" si="143"/>
      </c>
      <c r="CX61" s="48">
        <f t="shared" si="143"/>
      </c>
      <c r="CY61" s="48">
        <f t="shared" si="143"/>
      </c>
      <c r="CZ61" s="48">
        <f t="shared" si="144"/>
      </c>
      <c r="DA61" s="48">
        <f t="shared" si="144"/>
      </c>
      <c r="DB61" s="48">
        <f t="shared" si="144"/>
      </c>
      <c r="DC61" s="48">
        <f t="shared" si="144"/>
      </c>
      <c r="DD61" s="48">
        <f t="shared" si="144"/>
      </c>
      <c r="DE61" s="48">
        <f t="shared" si="144"/>
      </c>
      <c r="DF61" s="48">
        <f t="shared" si="144"/>
      </c>
      <c r="DG61" s="48">
        <f t="shared" si="144"/>
      </c>
      <c r="DH61" s="48">
        <f t="shared" si="144"/>
      </c>
      <c r="DI61" s="48">
        <f t="shared" si="144"/>
      </c>
      <c r="DJ61" s="48">
        <f t="shared" si="145"/>
      </c>
      <c r="DK61" s="48">
        <f t="shared" si="145"/>
      </c>
      <c r="DL61" s="48">
        <f t="shared" si="145"/>
      </c>
      <c r="DM61" s="48">
        <f t="shared" si="145"/>
      </c>
      <c r="DN61" s="48">
        <f t="shared" si="145"/>
      </c>
      <c r="DO61" s="48">
        <f t="shared" si="145"/>
      </c>
      <c r="DP61" s="48">
        <f t="shared" si="145"/>
      </c>
      <c r="DQ61" s="48">
        <f t="shared" si="145"/>
      </c>
      <c r="DR61" s="48">
        <f t="shared" si="145"/>
      </c>
      <c r="DS61" s="48">
        <f t="shared" si="145"/>
      </c>
      <c r="DT61" s="48">
        <f t="shared" si="146"/>
      </c>
      <c r="DU61" s="48">
        <f t="shared" si="146"/>
      </c>
      <c r="DV61" s="48">
        <f t="shared" si="146"/>
      </c>
      <c r="DW61" s="48">
        <f t="shared" si="146"/>
      </c>
      <c r="DX61" s="48">
        <f t="shared" si="146"/>
      </c>
      <c r="DY61" s="48">
        <f t="shared" si="146"/>
      </c>
      <c r="DZ61" s="48">
        <f t="shared" si="146"/>
      </c>
      <c r="EA61" s="48">
        <f t="shared" si="146"/>
      </c>
      <c r="EB61" s="48">
        <f t="shared" si="146"/>
      </c>
      <c r="EC61" s="48">
        <f t="shared" si="146"/>
      </c>
      <c r="ED61" s="48">
        <f t="shared" si="147"/>
      </c>
      <c r="EE61" s="48">
        <f t="shared" si="147"/>
      </c>
      <c r="EF61" s="48">
        <f t="shared" si="147"/>
      </c>
      <c r="EG61" s="48">
        <f t="shared" si="147"/>
      </c>
      <c r="EH61" s="48">
        <f t="shared" si="147"/>
      </c>
      <c r="EI61" s="48">
        <f t="shared" si="147"/>
      </c>
      <c r="EJ61" s="48">
        <f t="shared" si="147"/>
      </c>
      <c r="EK61" s="48">
        <f t="shared" si="147"/>
      </c>
      <c r="EL61" s="48">
        <f t="shared" si="147"/>
      </c>
      <c r="EM61" s="48">
        <f t="shared" si="147"/>
      </c>
      <c r="EN61" s="48">
        <f t="shared" si="148"/>
      </c>
      <c r="EO61" s="48">
        <f t="shared" si="148"/>
      </c>
      <c r="EP61" s="48">
        <f t="shared" si="148"/>
      </c>
      <c r="EQ61" s="48">
        <f t="shared" si="148"/>
      </c>
      <c r="ER61" s="48">
        <f t="shared" si="148"/>
      </c>
      <c r="ES61" s="48">
        <f t="shared" si="148"/>
      </c>
      <c r="ET61" s="48">
        <f t="shared" si="148"/>
      </c>
      <c r="EU61" s="48">
        <f t="shared" si="148"/>
      </c>
      <c r="EV61" s="48">
        <f t="shared" si="148"/>
      </c>
      <c r="EW61" s="48">
        <f t="shared" si="148"/>
      </c>
      <c r="EX61" s="48">
        <f t="shared" si="149"/>
      </c>
      <c r="EY61" s="48">
        <f t="shared" si="149"/>
      </c>
      <c r="EZ61" s="48">
        <f t="shared" si="149"/>
      </c>
      <c r="FA61" s="48">
        <f t="shared" si="149"/>
      </c>
      <c r="FB61" s="48">
        <f t="shared" si="149"/>
      </c>
      <c r="FC61" s="48">
        <f t="shared" si="149"/>
      </c>
      <c r="FD61" s="48">
        <f t="shared" si="149"/>
      </c>
      <c r="FE61" s="48">
        <f t="shared" si="149"/>
      </c>
      <c r="FF61" s="48">
        <f t="shared" si="149"/>
      </c>
      <c r="FG61" s="48">
        <f t="shared" si="149"/>
      </c>
      <c r="FH61" s="48">
        <f t="shared" si="150"/>
      </c>
      <c r="FI61" s="48">
        <f t="shared" si="150"/>
      </c>
      <c r="FJ61" s="48">
        <f t="shared" si="150"/>
      </c>
      <c r="FK61" s="48">
        <f t="shared" si="150"/>
      </c>
      <c r="FL61" s="48">
        <f t="shared" si="150"/>
      </c>
      <c r="FM61" s="48">
        <f t="shared" si="150"/>
      </c>
      <c r="FN61" s="48">
        <f t="shared" si="150"/>
      </c>
      <c r="FO61" s="48">
        <f t="shared" si="150"/>
      </c>
      <c r="FP61" s="48">
        <f t="shared" si="150"/>
      </c>
      <c r="FQ61" s="48">
        <f t="shared" si="150"/>
      </c>
      <c r="FR61" s="48">
        <f t="shared" si="151"/>
      </c>
      <c r="FS61" s="48">
        <f t="shared" si="151"/>
      </c>
      <c r="FT61" s="48">
        <f t="shared" si="151"/>
      </c>
      <c r="FU61" s="48">
        <f t="shared" si="151"/>
      </c>
      <c r="FV61" s="48">
        <f t="shared" si="151"/>
      </c>
      <c r="FW61" s="48">
        <f t="shared" si="151"/>
      </c>
      <c r="FX61" s="48">
        <f t="shared" si="151"/>
      </c>
      <c r="FY61" s="48">
        <f t="shared" si="151"/>
      </c>
      <c r="FZ61" s="48">
        <f t="shared" si="151"/>
      </c>
      <c r="GA61" s="48">
        <f t="shared" si="151"/>
      </c>
      <c r="GB61" s="48">
        <f t="shared" si="152"/>
      </c>
      <c r="GC61" s="48">
        <f t="shared" si="152"/>
      </c>
      <c r="GD61" s="48">
        <f t="shared" si="152"/>
      </c>
      <c r="GE61" s="48">
        <f t="shared" si="152"/>
      </c>
      <c r="GF61" s="48">
        <f t="shared" si="152"/>
      </c>
      <c r="GG61" s="48">
        <f t="shared" si="152"/>
      </c>
      <c r="GH61" s="48">
        <f t="shared" si="152"/>
      </c>
      <c r="GI61" s="48">
        <f t="shared" si="152"/>
      </c>
      <c r="GJ61" s="48">
        <f t="shared" si="152"/>
      </c>
      <c r="GK61" s="48">
        <f t="shared" si="152"/>
      </c>
      <c r="GL61" s="48">
        <f t="shared" si="153"/>
      </c>
      <c r="GM61" s="48">
        <f t="shared" si="153"/>
      </c>
      <c r="GN61" s="48">
        <f t="shared" si="153"/>
      </c>
      <c r="GO61" s="48">
        <f t="shared" si="153"/>
      </c>
      <c r="GP61" s="48">
        <f t="shared" si="153"/>
      </c>
      <c r="GQ61" s="48">
        <f t="shared" si="153"/>
      </c>
      <c r="GR61" s="48">
        <f t="shared" si="153"/>
      </c>
      <c r="GS61" s="48">
        <f t="shared" si="153"/>
      </c>
      <c r="GT61" s="48">
        <f t="shared" si="153"/>
      </c>
      <c r="GU61" s="48">
        <f t="shared" si="153"/>
      </c>
      <c r="GV61" s="48">
        <f t="shared" si="154"/>
      </c>
      <c r="GW61" s="48">
        <f t="shared" si="154"/>
      </c>
      <c r="GX61" s="48">
        <f t="shared" si="154"/>
      </c>
      <c r="GY61" s="48">
        <f t="shared" si="154"/>
      </c>
      <c r="GZ61" s="48">
        <f t="shared" si="154"/>
      </c>
      <c r="HA61" s="48">
        <f t="shared" si="154"/>
      </c>
      <c r="HB61" s="48">
        <f t="shared" si="154"/>
      </c>
      <c r="HC61" s="48">
        <f t="shared" si="154"/>
      </c>
      <c r="HD61" s="48">
        <f t="shared" si="154"/>
      </c>
      <c r="HE61" s="48">
        <f t="shared" si="154"/>
      </c>
      <c r="HF61" s="48">
        <f t="shared" si="155"/>
      </c>
      <c r="HG61" s="48">
        <f t="shared" si="155"/>
      </c>
      <c r="HH61" s="48">
        <f t="shared" si="155"/>
      </c>
      <c r="HI61" s="48">
        <f t="shared" si="155"/>
      </c>
      <c r="HJ61" s="48">
        <f t="shared" si="155"/>
      </c>
      <c r="HK61" s="48">
        <f t="shared" si="155"/>
      </c>
      <c r="HL61" s="48">
        <f t="shared" si="155"/>
      </c>
      <c r="HM61" s="48">
        <f t="shared" si="155"/>
      </c>
      <c r="HN61" s="48">
        <f t="shared" si="155"/>
      </c>
      <c r="HO61" s="48">
        <f t="shared" si="155"/>
      </c>
      <c r="HP61" s="48">
        <f t="shared" si="156"/>
      </c>
      <c r="HQ61" s="48">
        <f t="shared" si="156"/>
      </c>
      <c r="HR61" s="48">
        <f t="shared" si="156"/>
      </c>
      <c r="HS61" s="48">
        <f t="shared" si="156"/>
      </c>
      <c r="HT61" s="48">
        <f t="shared" si="156"/>
      </c>
      <c r="HU61" s="48">
        <f t="shared" si="156"/>
      </c>
      <c r="HV61" s="48">
        <f t="shared" si="156"/>
      </c>
      <c r="HW61" s="48">
        <f t="shared" si="156"/>
      </c>
      <c r="HX61" s="48">
        <f t="shared" si="156"/>
      </c>
      <c r="HY61" s="48">
        <f t="shared" si="156"/>
      </c>
      <c r="HZ61" s="48">
        <f t="shared" si="157"/>
      </c>
      <c r="IA61" s="48">
        <f t="shared" si="157"/>
      </c>
      <c r="IB61" s="48">
        <f t="shared" si="157"/>
      </c>
      <c r="IC61" s="48">
        <f t="shared" si="157"/>
      </c>
      <c r="ID61" s="48">
        <f t="shared" si="157"/>
      </c>
      <c r="IE61" s="48">
        <f t="shared" si="157"/>
      </c>
      <c r="IF61" s="48">
        <f t="shared" si="157"/>
      </c>
      <c r="IG61" s="48">
        <f t="shared" si="157"/>
      </c>
      <c r="IH61" s="48">
        <f t="shared" si="157"/>
      </c>
      <c r="II61" s="48">
        <f t="shared" si="157"/>
      </c>
      <c r="IJ61" s="48">
        <f t="shared" si="157"/>
      </c>
      <c r="IK61"/>
      <c r="IL61"/>
      <c r="IM61"/>
      <c r="IN61"/>
      <c r="IO61"/>
      <c r="IP61"/>
      <c r="IQ61"/>
    </row>
    <row r="62" spans="1:251" ht="24.75" customHeight="1" thickTop="1">
      <c r="A62" s="64"/>
      <c r="B62" s="62"/>
      <c r="C62" s="62"/>
      <c r="D62" s="62"/>
      <c r="E62" s="23">
        <f t="shared" si="110"/>
        <v>57</v>
      </c>
      <c r="F62" s="23" t="s">
        <v>35</v>
      </c>
      <c r="G62" s="47">
        <v>41824</v>
      </c>
      <c r="H62" s="25">
        <v>0.7083333333333334</v>
      </c>
      <c r="I62" s="128" t="str">
        <f ca="1">IF(TODAY()&gt;=DATE(2014,6,28),CONCATENATE(Scores!O55," : ",Scores!R55),"1st 49 : 1st 50")</f>
        <v>Brazil : Colombia</v>
      </c>
      <c r="J62" s="217" t="s">
        <v>413</v>
      </c>
      <c r="K62" s="27">
        <v>41824</v>
      </c>
      <c r="L62" s="27"/>
      <c r="M62" s="21">
        <f t="shared" si="134"/>
        <v>-41824</v>
      </c>
      <c r="N62" s="22">
        <f t="shared" si="135"/>
      </c>
      <c r="O62" s="22">
        <f t="shared" si="135"/>
      </c>
      <c r="P62" s="22">
        <f t="shared" si="135"/>
      </c>
      <c r="Q62" s="22">
        <f t="shared" si="135"/>
      </c>
      <c r="R62" s="22">
        <f t="shared" si="135"/>
      </c>
      <c r="S62" s="22">
        <f t="shared" si="135"/>
      </c>
      <c r="T62" s="22">
        <f t="shared" si="135"/>
      </c>
      <c r="U62" s="22">
        <f t="shared" si="135"/>
      </c>
      <c r="V62" s="22">
        <f t="shared" si="135"/>
      </c>
      <c r="W62" s="22">
        <f t="shared" si="135"/>
      </c>
      <c r="X62" s="22">
        <f t="shared" si="136"/>
      </c>
      <c r="Y62" s="22">
        <f t="shared" si="136"/>
      </c>
      <c r="Z62" s="22">
        <f t="shared" si="136"/>
      </c>
      <c r="AA62" s="22">
        <f t="shared" si="136"/>
      </c>
      <c r="AB62" s="22">
        <f t="shared" si="136"/>
      </c>
      <c r="AC62" s="22">
        <f t="shared" si="136"/>
      </c>
      <c r="AD62" s="22">
        <f t="shared" si="136"/>
      </c>
      <c r="AE62" s="22">
        <f t="shared" si="136"/>
      </c>
      <c r="AF62" s="22">
        <f t="shared" si="136"/>
      </c>
      <c r="AG62" s="22">
        <f t="shared" si="136"/>
      </c>
      <c r="AH62" s="22">
        <f t="shared" si="137"/>
      </c>
      <c r="AI62" s="22">
        <f t="shared" si="137"/>
      </c>
      <c r="AJ62" s="22">
        <f t="shared" si="137"/>
      </c>
      <c r="AK62" s="22">
        <f t="shared" si="137"/>
      </c>
      <c r="AL62" s="22">
        <f t="shared" si="137"/>
      </c>
      <c r="AM62" s="22">
        <f t="shared" si="137"/>
      </c>
      <c r="AN62" s="22">
        <f t="shared" si="137"/>
      </c>
      <c r="AO62" s="22">
        <f t="shared" si="137"/>
      </c>
      <c r="AP62" s="22">
        <f t="shared" si="137"/>
      </c>
      <c r="AQ62" s="22">
        <f t="shared" si="137"/>
      </c>
      <c r="AR62" s="22">
        <f t="shared" si="138"/>
      </c>
      <c r="AS62" s="22">
        <f t="shared" si="138"/>
      </c>
      <c r="AT62" s="22">
        <f t="shared" si="138"/>
      </c>
      <c r="AU62" s="22">
        <f t="shared" si="138"/>
      </c>
      <c r="AV62" s="22">
        <f t="shared" si="138"/>
      </c>
      <c r="AW62" s="22">
        <f t="shared" si="138"/>
      </c>
      <c r="AX62" s="22">
        <f t="shared" si="138"/>
      </c>
      <c r="AY62" s="22">
        <f t="shared" si="138"/>
      </c>
      <c r="AZ62" s="22">
        <f t="shared" si="138"/>
      </c>
      <c r="BA62" s="22">
        <f t="shared" si="138"/>
      </c>
      <c r="BB62" s="22">
        <f t="shared" si="139"/>
      </c>
      <c r="BC62" s="22">
        <f t="shared" si="139"/>
      </c>
      <c r="BD62" s="22">
        <f t="shared" si="139"/>
      </c>
      <c r="BE62" s="22">
        <f t="shared" si="139"/>
      </c>
      <c r="BF62" s="22">
        <f t="shared" si="139"/>
      </c>
      <c r="BG62" s="22">
        <f t="shared" si="139"/>
      </c>
      <c r="BH62" s="22">
        <f t="shared" si="139"/>
      </c>
      <c r="BI62" s="22">
        <f t="shared" si="139"/>
      </c>
      <c r="BJ62" s="22">
        <f t="shared" si="139"/>
      </c>
      <c r="BK62" s="48">
        <f t="shared" si="139"/>
      </c>
      <c r="BL62" s="48">
        <f t="shared" si="140"/>
      </c>
      <c r="BM62" s="48">
        <f t="shared" si="140"/>
      </c>
      <c r="BN62" s="48">
        <f t="shared" si="140"/>
      </c>
      <c r="BO62" s="48">
        <f t="shared" si="140"/>
      </c>
      <c r="BP62" s="48">
        <f t="shared" si="140"/>
      </c>
      <c r="BQ62" s="48">
        <f t="shared" si="140"/>
      </c>
      <c r="BR62" s="48">
        <f t="shared" si="140"/>
      </c>
      <c r="BS62" s="48">
        <f t="shared" si="140"/>
      </c>
      <c r="BT62" s="48">
        <f t="shared" si="140"/>
      </c>
      <c r="BU62" s="48">
        <f t="shared" si="140"/>
      </c>
      <c r="BV62" s="48">
        <f t="shared" si="141"/>
      </c>
      <c r="BW62" s="48">
        <f t="shared" si="141"/>
      </c>
      <c r="BX62" s="48">
        <f t="shared" si="141"/>
      </c>
      <c r="BY62" s="48">
        <f t="shared" si="141"/>
      </c>
      <c r="BZ62" s="48">
        <f t="shared" si="141"/>
      </c>
      <c r="CA62" s="48">
        <f t="shared" si="141"/>
      </c>
      <c r="CB62" s="48">
        <f t="shared" si="141"/>
      </c>
      <c r="CC62" s="48">
        <f t="shared" si="141"/>
      </c>
      <c r="CD62" s="48">
        <f t="shared" si="141"/>
      </c>
      <c r="CE62" s="48">
        <f t="shared" si="141"/>
      </c>
      <c r="CF62" s="48">
        <f t="shared" si="142"/>
      </c>
      <c r="CG62" s="48">
        <f t="shared" si="142"/>
      </c>
      <c r="CH62" s="48">
        <f t="shared" si="142"/>
      </c>
      <c r="CI62" s="48">
        <f t="shared" si="142"/>
      </c>
      <c r="CJ62" s="48">
        <f t="shared" si="142"/>
      </c>
      <c r="CK62" s="48">
        <f t="shared" si="142"/>
      </c>
      <c r="CL62" s="48">
        <f t="shared" si="142"/>
      </c>
      <c r="CM62" s="48">
        <f t="shared" si="142"/>
      </c>
      <c r="CN62" s="48">
        <f t="shared" si="142"/>
      </c>
      <c r="CO62" s="48">
        <f t="shared" si="142"/>
      </c>
      <c r="CP62" s="48">
        <f t="shared" si="143"/>
      </c>
      <c r="CQ62" s="48">
        <f t="shared" si="143"/>
      </c>
      <c r="CR62" s="48">
        <f t="shared" si="143"/>
      </c>
      <c r="CS62" s="48">
        <f t="shared" si="143"/>
      </c>
      <c r="CT62" s="48">
        <f t="shared" si="143"/>
      </c>
      <c r="CU62" s="48">
        <f t="shared" si="143"/>
      </c>
      <c r="CV62" s="48">
        <f t="shared" si="143"/>
      </c>
      <c r="CW62" s="48">
        <f t="shared" si="143"/>
      </c>
      <c r="CX62" s="48">
        <f t="shared" si="143"/>
      </c>
      <c r="CY62" s="48">
        <f t="shared" si="143"/>
      </c>
      <c r="CZ62" s="48">
        <f t="shared" si="144"/>
      </c>
      <c r="DA62" s="48">
        <f t="shared" si="144"/>
      </c>
      <c r="DB62" s="48">
        <f t="shared" si="144"/>
      </c>
      <c r="DC62" s="48">
        <f t="shared" si="144"/>
      </c>
      <c r="DD62" s="48">
        <f t="shared" si="144"/>
      </c>
      <c r="DE62" s="48">
        <f t="shared" si="144"/>
      </c>
      <c r="DF62" s="48">
        <f t="shared" si="144"/>
      </c>
      <c r="DG62" s="48">
        <f t="shared" si="144"/>
      </c>
      <c r="DH62" s="48">
        <f t="shared" si="144"/>
      </c>
      <c r="DI62" s="48">
        <f t="shared" si="144"/>
      </c>
      <c r="DJ62" s="48">
        <f t="shared" si="145"/>
      </c>
      <c r="DK62" s="48">
        <f t="shared" si="145"/>
      </c>
      <c r="DL62" s="48">
        <f t="shared" si="145"/>
      </c>
      <c r="DM62" s="48">
        <f t="shared" si="145"/>
      </c>
      <c r="DN62" s="48">
        <f t="shared" si="145"/>
      </c>
      <c r="DO62" s="48">
        <f t="shared" si="145"/>
      </c>
      <c r="DP62" s="48">
        <f t="shared" si="145"/>
      </c>
      <c r="DQ62" s="48">
        <f t="shared" si="145"/>
      </c>
      <c r="DR62" s="48">
        <f t="shared" si="145"/>
      </c>
      <c r="DS62" s="48">
        <f t="shared" si="145"/>
      </c>
      <c r="DT62" s="48">
        <f t="shared" si="146"/>
      </c>
      <c r="DU62" s="48">
        <f t="shared" si="146"/>
      </c>
      <c r="DV62" s="48">
        <f t="shared" si="146"/>
      </c>
      <c r="DW62" s="48">
        <f t="shared" si="146"/>
      </c>
      <c r="DX62" s="48">
        <f t="shared" si="146"/>
      </c>
      <c r="DY62" s="48">
        <f t="shared" si="146"/>
      </c>
      <c r="DZ62" s="48">
        <f t="shared" si="146"/>
      </c>
      <c r="EA62" s="48">
        <f t="shared" si="146"/>
      </c>
      <c r="EB62" s="48">
        <f t="shared" si="146"/>
      </c>
      <c r="EC62" s="48">
        <f t="shared" si="146"/>
      </c>
      <c r="ED62" s="48">
        <f t="shared" si="147"/>
      </c>
      <c r="EE62" s="48">
        <f t="shared" si="147"/>
      </c>
      <c r="EF62" s="48">
        <f t="shared" si="147"/>
      </c>
      <c r="EG62" s="48">
        <f t="shared" si="147"/>
      </c>
      <c r="EH62" s="48">
        <f t="shared" si="147"/>
      </c>
      <c r="EI62" s="48">
        <f t="shared" si="147"/>
      </c>
      <c r="EJ62" s="48">
        <f t="shared" si="147"/>
      </c>
      <c r="EK62" s="48">
        <f t="shared" si="147"/>
      </c>
      <c r="EL62" s="48">
        <f t="shared" si="147"/>
      </c>
      <c r="EM62" s="48">
        <f t="shared" si="147"/>
      </c>
      <c r="EN62" s="48">
        <f t="shared" si="148"/>
      </c>
      <c r="EO62" s="48">
        <f t="shared" si="148"/>
      </c>
      <c r="EP62" s="48">
        <f t="shared" si="148"/>
      </c>
      <c r="EQ62" s="48">
        <f t="shared" si="148"/>
      </c>
      <c r="ER62" s="48">
        <f t="shared" si="148"/>
      </c>
      <c r="ES62" s="48">
        <f t="shared" si="148"/>
      </c>
      <c r="ET62" s="48">
        <f t="shared" si="148"/>
      </c>
      <c r="EU62" s="48">
        <f t="shared" si="148"/>
      </c>
      <c r="EV62" s="48">
        <f t="shared" si="148"/>
      </c>
      <c r="EW62" s="48">
        <f t="shared" si="148"/>
      </c>
      <c r="EX62" s="48">
        <f t="shared" si="149"/>
      </c>
      <c r="EY62" s="48">
        <f t="shared" si="149"/>
      </c>
      <c r="EZ62" s="48">
        <f t="shared" si="149"/>
      </c>
      <c r="FA62" s="48">
        <f t="shared" si="149"/>
      </c>
      <c r="FB62" s="48">
        <f t="shared" si="149"/>
      </c>
      <c r="FC62" s="48">
        <f t="shared" si="149"/>
      </c>
      <c r="FD62" s="48">
        <f t="shared" si="149"/>
      </c>
      <c r="FE62" s="48">
        <f t="shared" si="149"/>
      </c>
      <c r="FF62" s="48">
        <f t="shared" si="149"/>
      </c>
      <c r="FG62" s="48">
        <f t="shared" si="149"/>
      </c>
      <c r="FH62" s="48">
        <f t="shared" si="150"/>
      </c>
      <c r="FI62" s="48">
        <f t="shared" si="150"/>
      </c>
      <c r="FJ62" s="48">
        <f t="shared" si="150"/>
      </c>
      <c r="FK62" s="48">
        <f t="shared" si="150"/>
      </c>
      <c r="FL62" s="48">
        <f t="shared" si="150"/>
      </c>
      <c r="FM62" s="48">
        <f t="shared" si="150"/>
      </c>
      <c r="FN62" s="48">
        <f t="shared" si="150"/>
      </c>
      <c r="FO62" s="48">
        <f t="shared" si="150"/>
      </c>
      <c r="FP62" s="48">
        <f t="shared" si="150"/>
      </c>
      <c r="FQ62" s="48">
        <f t="shared" si="150"/>
      </c>
      <c r="FR62" s="48">
        <f t="shared" si="151"/>
      </c>
      <c r="FS62" s="48">
        <f t="shared" si="151"/>
      </c>
      <c r="FT62" s="48">
        <f t="shared" si="151"/>
      </c>
      <c r="FU62" s="48">
        <f t="shared" si="151"/>
      </c>
      <c r="FV62" s="48">
        <f t="shared" si="151"/>
      </c>
      <c r="FW62" s="48">
        <f t="shared" si="151"/>
      </c>
      <c r="FX62" s="48">
        <f t="shared" si="151"/>
      </c>
      <c r="FY62" s="48">
        <f t="shared" si="151"/>
      </c>
      <c r="FZ62" s="48">
        <f t="shared" si="151"/>
      </c>
      <c r="GA62" s="48">
        <f t="shared" si="151"/>
      </c>
      <c r="GB62" s="48">
        <f t="shared" si="152"/>
      </c>
      <c r="GC62" s="48">
        <f t="shared" si="152"/>
      </c>
      <c r="GD62" s="48">
        <f t="shared" si="152"/>
      </c>
      <c r="GE62" s="48">
        <f t="shared" si="152"/>
      </c>
      <c r="GF62" s="48">
        <f t="shared" si="152"/>
      </c>
      <c r="GG62" s="48">
        <f t="shared" si="152"/>
      </c>
      <c r="GH62" s="48">
        <f t="shared" si="152"/>
      </c>
      <c r="GI62" s="48">
        <f t="shared" si="152"/>
      </c>
      <c r="GJ62" s="48">
        <f t="shared" si="152"/>
      </c>
      <c r="GK62" s="48">
        <f t="shared" si="152"/>
      </c>
      <c r="GL62" s="48">
        <f t="shared" si="153"/>
      </c>
      <c r="GM62" s="48">
        <f t="shared" si="153"/>
      </c>
      <c r="GN62" s="48">
        <f t="shared" si="153"/>
      </c>
      <c r="GO62" s="48">
        <f t="shared" si="153"/>
      </c>
      <c r="GP62" s="48">
        <f t="shared" si="153"/>
      </c>
      <c r="GQ62" s="48">
        <f t="shared" si="153"/>
      </c>
      <c r="GR62" s="48">
        <f t="shared" si="153"/>
      </c>
      <c r="GS62" s="48">
        <f t="shared" si="153"/>
      </c>
      <c r="GT62" s="48">
        <f t="shared" si="153"/>
      </c>
      <c r="GU62" s="48">
        <f t="shared" si="153"/>
      </c>
      <c r="GV62" s="48">
        <f t="shared" si="154"/>
      </c>
      <c r="GW62" s="48">
        <f t="shared" si="154"/>
      </c>
      <c r="GX62" s="48">
        <f t="shared" si="154"/>
      </c>
      <c r="GY62" s="48">
        <f t="shared" si="154"/>
      </c>
      <c r="GZ62" s="48">
        <f t="shared" si="154"/>
      </c>
      <c r="HA62" s="48">
        <f t="shared" si="154"/>
      </c>
      <c r="HB62" s="48">
        <f t="shared" si="154"/>
      </c>
      <c r="HC62" s="48">
        <f t="shared" si="154"/>
      </c>
      <c r="HD62" s="48">
        <f t="shared" si="154"/>
      </c>
      <c r="HE62" s="48">
        <f t="shared" si="154"/>
      </c>
      <c r="HF62" s="48">
        <f t="shared" si="155"/>
      </c>
      <c r="HG62" s="48">
        <f t="shared" si="155"/>
      </c>
      <c r="HH62" s="48">
        <f t="shared" si="155"/>
      </c>
      <c r="HI62" s="48">
        <f t="shared" si="155"/>
      </c>
      <c r="HJ62" s="48">
        <f t="shared" si="155"/>
      </c>
      <c r="HK62" s="48">
        <f t="shared" si="155"/>
      </c>
      <c r="HL62" s="48">
        <f t="shared" si="155"/>
      </c>
      <c r="HM62" s="48">
        <f t="shared" si="155"/>
      </c>
      <c r="HN62" s="48">
        <f t="shared" si="155"/>
      </c>
      <c r="HO62" s="48">
        <f t="shared" si="155"/>
      </c>
      <c r="HP62" s="48">
        <f t="shared" si="156"/>
      </c>
      <c r="HQ62" s="48">
        <f t="shared" si="156"/>
      </c>
      <c r="HR62" s="48">
        <f t="shared" si="156"/>
      </c>
      <c r="HS62" s="48">
        <f t="shared" si="156"/>
      </c>
      <c r="HT62" s="48">
        <f t="shared" si="156"/>
      </c>
      <c r="HU62" s="48">
        <f t="shared" si="156"/>
      </c>
      <c r="HV62" s="48">
        <f t="shared" si="156"/>
      </c>
      <c r="HW62" s="48">
        <f t="shared" si="156"/>
      </c>
      <c r="HX62" s="48">
        <f t="shared" si="156"/>
      </c>
      <c r="HY62" s="48">
        <f t="shared" si="156"/>
      </c>
      <c r="HZ62" s="48">
        <f t="shared" si="157"/>
      </c>
      <c r="IA62" s="48">
        <f t="shared" si="157"/>
      </c>
      <c r="IB62" s="48">
        <f t="shared" si="157"/>
      </c>
      <c r="IC62" s="48">
        <f t="shared" si="157"/>
      </c>
      <c r="ID62" s="48">
        <f t="shared" si="157"/>
      </c>
      <c r="IE62" s="48">
        <f t="shared" si="157"/>
      </c>
      <c r="IF62" s="48">
        <f t="shared" si="157"/>
      </c>
      <c r="IG62" s="48">
        <f t="shared" si="157"/>
      </c>
      <c r="IH62" s="48">
        <f t="shared" si="157"/>
      </c>
      <c r="II62" s="48">
        <f t="shared" si="157"/>
      </c>
      <c r="IJ62" s="48">
        <f t="shared" si="157"/>
      </c>
      <c r="IK62"/>
      <c r="IL62"/>
      <c r="IM62"/>
      <c r="IN62"/>
      <c r="IO62"/>
      <c r="IP62"/>
      <c r="IQ62"/>
    </row>
    <row r="63" spans="1:251" ht="24.75" customHeight="1">
      <c r="A63" s="64"/>
      <c r="B63" s="62"/>
      <c r="C63" s="62"/>
      <c r="D63" s="62"/>
      <c r="E63" s="23">
        <f t="shared" si="110"/>
        <v>58</v>
      </c>
      <c r="F63" s="23" t="s">
        <v>35</v>
      </c>
      <c r="G63" s="47">
        <v>41824</v>
      </c>
      <c r="H63" s="25">
        <v>0.5416666666666666</v>
      </c>
      <c r="I63" s="128" t="str">
        <f ca="1">IF(TODAY()&gt;=DATE(2014,6,30),CONCATENATE(Scores!O56," : ",Scores!R56),"1st 53 : 1st 54")</f>
        <v>France : Germany</v>
      </c>
      <c r="J63" s="217" t="s">
        <v>487</v>
      </c>
      <c r="K63" s="27">
        <v>41824</v>
      </c>
      <c r="L63" s="27"/>
      <c r="M63" s="21">
        <f t="shared" si="134"/>
        <v>-41824</v>
      </c>
      <c r="N63" s="22">
        <f t="shared" si="135"/>
      </c>
      <c r="O63" s="22">
        <f t="shared" si="135"/>
      </c>
      <c r="P63" s="22">
        <f t="shared" si="135"/>
      </c>
      <c r="Q63" s="22">
        <f t="shared" si="135"/>
      </c>
      <c r="R63" s="22">
        <f t="shared" si="135"/>
      </c>
      <c r="S63" s="22">
        <f t="shared" si="135"/>
      </c>
      <c r="T63" s="22">
        <f t="shared" si="135"/>
      </c>
      <c r="U63" s="22">
        <f t="shared" si="135"/>
      </c>
      <c r="V63" s="22">
        <f t="shared" si="135"/>
      </c>
      <c r="W63" s="22">
        <f t="shared" si="135"/>
      </c>
      <c r="X63" s="22">
        <f t="shared" si="136"/>
      </c>
      <c r="Y63" s="22">
        <f t="shared" si="136"/>
      </c>
      <c r="Z63" s="22">
        <f t="shared" si="136"/>
      </c>
      <c r="AA63" s="22">
        <f t="shared" si="136"/>
      </c>
      <c r="AB63" s="22">
        <f t="shared" si="136"/>
      </c>
      <c r="AC63" s="22">
        <f t="shared" si="136"/>
      </c>
      <c r="AD63" s="22">
        <f t="shared" si="136"/>
      </c>
      <c r="AE63" s="22">
        <f t="shared" si="136"/>
      </c>
      <c r="AF63" s="22">
        <f t="shared" si="136"/>
      </c>
      <c r="AG63" s="22">
        <f t="shared" si="136"/>
      </c>
      <c r="AH63" s="22">
        <f t="shared" si="137"/>
      </c>
      <c r="AI63" s="22">
        <f t="shared" si="137"/>
      </c>
      <c r="AJ63" s="22">
        <f t="shared" si="137"/>
      </c>
      <c r="AK63" s="22">
        <f t="shared" si="137"/>
      </c>
      <c r="AL63" s="22">
        <f t="shared" si="137"/>
      </c>
      <c r="AM63" s="22">
        <f t="shared" si="137"/>
      </c>
      <c r="AN63" s="22">
        <f t="shared" si="137"/>
      </c>
      <c r="AO63" s="22">
        <f t="shared" si="137"/>
      </c>
      <c r="AP63" s="22">
        <f t="shared" si="137"/>
      </c>
      <c r="AQ63" s="22">
        <f t="shared" si="137"/>
      </c>
      <c r="AR63" s="22">
        <f t="shared" si="138"/>
      </c>
      <c r="AS63" s="22">
        <f t="shared" si="138"/>
      </c>
      <c r="AT63" s="22">
        <f t="shared" si="138"/>
      </c>
      <c r="AU63" s="22">
        <f t="shared" si="138"/>
      </c>
      <c r="AV63" s="22">
        <f t="shared" si="138"/>
      </c>
      <c r="AW63" s="22">
        <f t="shared" si="138"/>
      </c>
      <c r="AX63" s="22">
        <f t="shared" si="138"/>
      </c>
      <c r="AY63" s="22">
        <f t="shared" si="138"/>
      </c>
      <c r="AZ63" s="22">
        <f t="shared" si="138"/>
      </c>
      <c r="BA63" s="22">
        <f t="shared" si="138"/>
      </c>
      <c r="BB63" s="22">
        <f t="shared" si="139"/>
      </c>
      <c r="BC63" s="22">
        <f t="shared" si="139"/>
      </c>
      <c r="BD63" s="22">
        <f t="shared" si="139"/>
      </c>
      <c r="BE63" s="22">
        <f t="shared" si="139"/>
      </c>
      <c r="BF63" s="22">
        <f t="shared" si="139"/>
      </c>
      <c r="BG63" s="22">
        <f t="shared" si="139"/>
      </c>
      <c r="BH63" s="22">
        <f t="shared" si="139"/>
      </c>
      <c r="BI63" s="22">
        <f t="shared" si="139"/>
      </c>
      <c r="BJ63" s="22">
        <f t="shared" si="139"/>
      </c>
      <c r="BK63" s="48">
        <f t="shared" si="139"/>
      </c>
      <c r="BL63" s="48">
        <f t="shared" si="140"/>
      </c>
      <c r="BM63" s="48">
        <f t="shared" si="140"/>
      </c>
      <c r="BN63" s="48">
        <f t="shared" si="140"/>
      </c>
      <c r="BO63" s="48">
        <f t="shared" si="140"/>
      </c>
      <c r="BP63" s="48">
        <f t="shared" si="140"/>
      </c>
      <c r="BQ63" s="48">
        <f t="shared" si="140"/>
      </c>
      <c r="BR63" s="48">
        <f t="shared" si="140"/>
      </c>
      <c r="BS63" s="48">
        <f t="shared" si="140"/>
      </c>
      <c r="BT63" s="48">
        <f t="shared" si="140"/>
      </c>
      <c r="BU63" s="48">
        <f t="shared" si="140"/>
      </c>
      <c r="BV63" s="48">
        <f t="shared" si="141"/>
      </c>
      <c r="BW63" s="48">
        <f t="shared" si="141"/>
      </c>
      <c r="BX63" s="48">
        <f t="shared" si="141"/>
      </c>
      <c r="BY63" s="48">
        <f t="shared" si="141"/>
      </c>
      <c r="BZ63" s="48">
        <f t="shared" si="141"/>
      </c>
      <c r="CA63" s="48">
        <f t="shared" si="141"/>
      </c>
      <c r="CB63" s="48">
        <f t="shared" si="141"/>
      </c>
      <c r="CC63" s="48">
        <f t="shared" si="141"/>
      </c>
      <c r="CD63" s="48">
        <f t="shared" si="141"/>
      </c>
      <c r="CE63" s="48">
        <f t="shared" si="141"/>
      </c>
      <c r="CF63" s="48">
        <f t="shared" si="142"/>
      </c>
      <c r="CG63" s="48">
        <f t="shared" si="142"/>
      </c>
      <c r="CH63" s="48">
        <f t="shared" si="142"/>
      </c>
      <c r="CI63" s="48">
        <f t="shared" si="142"/>
      </c>
      <c r="CJ63" s="48">
        <f t="shared" si="142"/>
      </c>
      <c r="CK63" s="48">
        <f t="shared" si="142"/>
      </c>
      <c r="CL63" s="48">
        <f t="shared" si="142"/>
      </c>
      <c r="CM63" s="48">
        <f t="shared" si="142"/>
      </c>
      <c r="CN63" s="48">
        <f t="shared" si="142"/>
      </c>
      <c r="CO63" s="48">
        <f t="shared" si="142"/>
      </c>
      <c r="CP63" s="48">
        <f t="shared" si="143"/>
      </c>
      <c r="CQ63" s="48">
        <f t="shared" si="143"/>
      </c>
      <c r="CR63" s="48">
        <f t="shared" si="143"/>
      </c>
      <c r="CS63" s="48">
        <f t="shared" si="143"/>
      </c>
      <c r="CT63" s="48">
        <f t="shared" si="143"/>
      </c>
      <c r="CU63" s="48">
        <f t="shared" si="143"/>
      </c>
      <c r="CV63" s="48">
        <f t="shared" si="143"/>
      </c>
      <c r="CW63" s="48">
        <f t="shared" si="143"/>
      </c>
      <c r="CX63" s="48">
        <f t="shared" si="143"/>
      </c>
      <c r="CY63" s="48">
        <f t="shared" si="143"/>
      </c>
      <c r="CZ63" s="48">
        <f t="shared" si="144"/>
      </c>
      <c r="DA63" s="48">
        <f t="shared" si="144"/>
      </c>
      <c r="DB63" s="48">
        <f t="shared" si="144"/>
      </c>
      <c r="DC63" s="48">
        <f t="shared" si="144"/>
      </c>
      <c r="DD63" s="48">
        <f t="shared" si="144"/>
      </c>
      <c r="DE63" s="48">
        <f t="shared" si="144"/>
      </c>
      <c r="DF63" s="48">
        <f t="shared" si="144"/>
      </c>
      <c r="DG63" s="48">
        <f t="shared" si="144"/>
      </c>
      <c r="DH63" s="48">
        <f t="shared" si="144"/>
      </c>
      <c r="DI63" s="48">
        <f t="shared" si="144"/>
      </c>
      <c r="DJ63" s="48">
        <f t="shared" si="145"/>
      </c>
      <c r="DK63" s="48">
        <f t="shared" si="145"/>
      </c>
      <c r="DL63" s="48">
        <f t="shared" si="145"/>
      </c>
      <c r="DM63" s="48">
        <f t="shared" si="145"/>
      </c>
      <c r="DN63" s="48">
        <f t="shared" si="145"/>
      </c>
      <c r="DO63" s="48">
        <f t="shared" si="145"/>
      </c>
      <c r="DP63" s="48">
        <f t="shared" si="145"/>
      </c>
      <c r="DQ63" s="48">
        <f t="shared" si="145"/>
      </c>
      <c r="DR63" s="48">
        <f t="shared" si="145"/>
      </c>
      <c r="DS63" s="48">
        <f t="shared" si="145"/>
      </c>
      <c r="DT63" s="48">
        <f t="shared" si="146"/>
      </c>
      <c r="DU63" s="48">
        <f t="shared" si="146"/>
      </c>
      <c r="DV63" s="48">
        <f t="shared" si="146"/>
      </c>
      <c r="DW63" s="48">
        <f t="shared" si="146"/>
      </c>
      <c r="DX63" s="48">
        <f t="shared" si="146"/>
      </c>
      <c r="DY63" s="48">
        <f t="shared" si="146"/>
      </c>
      <c r="DZ63" s="48">
        <f t="shared" si="146"/>
      </c>
      <c r="EA63" s="48">
        <f t="shared" si="146"/>
      </c>
      <c r="EB63" s="48">
        <f t="shared" si="146"/>
      </c>
      <c r="EC63" s="48">
        <f t="shared" si="146"/>
      </c>
      <c r="ED63" s="48">
        <f t="shared" si="147"/>
      </c>
      <c r="EE63" s="48">
        <f t="shared" si="147"/>
      </c>
      <c r="EF63" s="48">
        <f t="shared" si="147"/>
      </c>
      <c r="EG63" s="48">
        <f t="shared" si="147"/>
      </c>
      <c r="EH63" s="48">
        <f t="shared" si="147"/>
      </c>
      <c r="EI63" s="48">
        <f t="shared" si="147"/>
      </c>
      <c r="EJ63" s="48">
        <f t="shared" si="147"/>
      </c>
      <c r="EK63" s="48">
        <f t="shared" si="147"/>
      </c>
      <c r="EL63" s="48">
        <f t="shared" si="147"/>
      </c>
      <c r="EM63" s="48">
        <f t="shared" si="147"/>
      </c>
      <c r="EN63" s="48">
        <f t="shared" si="148"/>
      </c>
      <c r="EO63" s="48">
        <f t="shared" si="148"/>
      </c>
      <c r="EP63" s="48">
        <f t="shared" si="148"/>
      </c>
      <c r="EQ63" s="48">
        <f t="shared" si="148"/>
      </c>
      <c r="ER63" s="48">
        <f t="shared" si="148"/>
      </c>
      <c r="ES63" s="48">
        <f t="shared" si="148"/>
      </c>
      <c r="ET63" s="48">
        <f t="shared" si="148"/>
      </c>
      <c r="EU63" s="48">
        <f t="shared" si="148"/>
      </c>
      <c r="EV63" s="48">
        <f t="shared" si="148"/>
      </c>
      <c r="EW63" s="48">
        <f t="shared" si="148"/>
      </c>
      <c r="EX63" s="48">
        <f t="shared" si="149"/>
      </c>
      <c r="EY63" s="48">
        <f t="shared" si="149"/>
      </c>
      <c r="EZ63" s="48">
        <f t="shared" si="149"/>
      </c>
      <c r="FA63" s="48">
        <f t="shared" si="149"/>
      </c>
      <c r="FB63" s="48">
        <f t="shared" si="149"/>
      </c>
      <c r="FC63" s="48">
        <f t="shared" si="149"/>
      </c>
      <c r="FD63" s="48">
        <f t="shared" si="149"/>
      </c>
      <c r="FE63" s="48">
        <f t="shared" si="149"/>
      </c>
      <c r="FF63" s="48">
        <f t="shared" si="149"/>
      </c>
      <c r="FG63" s="48">
        <f t="shared" si="149"/>
      </c>
      <c r="FH63" s="48">
        <f t="shared" si="150"/>
      </c>
      <c r="FI63" s="48">
        <f t="shared" si="150"/>
      </c>
      <c r="FJ63" s="48">
        <f t="shared" si="150"/>
      </c>
      <c r="FK63" s="48">
        <f t="shared" si="150"/>
      </c>
      <c r="FL63" s="48">
        <f t="shared" si="150"/>
      </c>
      <c r="FM63" s="48">
        <f t="shared" si="150"/>
      </c>
      <c r="FN63" s="48">
        <f t="shared" si="150"/>
      </c>
      <c r="FO63" s="48">
        <f t="shared" si="150"/>
      </c>
      <c r="FP63" s="48">
        <f t="shared" si="150"/>
      </c>
      <c r="FQ63" s="48">
        <f t="shared" si="150"/>
      </c>
      <c r="FR63" s="48">
        <f t="shared" si="151"/>
      </c>
      <c r="FS63" s="48">
        <f t="shared" si="151"/>
      </c>
      <c r="FT63" s="48">
        <f t="shared" si="151"/>
      </c>
      <c r="FU63" s="48">
        <f t="shared" si="151"/>
      </c>
      <c r="FV63" s="48">
        <f t="shared" si="151"/>
      </c>
      <c r="FW63" s="48">
        <f t="shared" si="151"/>
      </c>
      <c r="FX63" s="48">
        <f t="shared" si="151"/>
      </c>
      <c r="FY63" s="48">
        <f t="shared" si="151"/>
      </c>
      <c r="FZ63" s="48">
        <f t="shared" si="151"/>
      </c>
      <c r="GA63" s="48">
        <f t="shared" si="151"/>
      </c>
      <c r="GB63" s="48">
        <f t="shared" si="152"/>
      </c>
      <c r="GC63" s="48">
        <f t="shared" si="152"/>
      </c>
      <c r="GD63" s="48">
        <f t="shared" si="152"/>
      </c>
      <c r="GE63" s="48">
        <f t="shared" si="152"/>
      </c>
      <c r="GF63" s="48">
        <f t="shared" si="152"/>
      </c>
      <c r="GG63" s="48">
        <f t="shared" si="152"/>
      </c>
      <c r="GH63" s="48">
        <f t="shared" si="152"/>
      </c>
      <c r="GI63" s="48">
        <f t="shared" si="152"/>
      </c>
      <c r="GJ63" s="48">
        <f t="shared" si="152"/>
      </c>
      <c r="GK63" s="48">
        <f t="shared" si="152"/>
      </c>
      <c r="GL63" s="48">
        <f t="shared" si="153"/>
      </c>
      <c r="GM63" s="48">
        <f t="shared" si="153"/>
      </c>
      <c r="GN63" s="48">
        <f t="shared" si="153"/>
      </c>
      <c r="GO63" s="48">
        <f t="shared" si="153"/>
      </c>
      <c r="GP63" s="48">
        <f t="shared" si="153"/>
      </c>
      <c r="GQ63" s="48">
        <f t="shared" si="153"/>
      </c>
      <c r="GR63" s="48">
        <f t="shared" si="153"/>
      </c>
      <c r="GS63" s="48">
        <f t="shared" si="153"/>
      </c>
      <c r="GT63" s="48">
        <f t="shared" si="153"/>
      </c>
      <c r="GU63" s="48">
        <f t="shared" si="153"/>
      </c>
      <c r="GV63" s="48">
        <f t="shared" si="154"/>
      </c>
      <c r="GW63" s="48">
        <f t="shared" si="154"/>
      </c>
      <c r="GX63" s="48">
        <f t="shared" si="154"/>
      </c>
      <c r="GY63" s="48">
        <f t="shared" si="154"/>
      </c>
      <c r="GZ63" s="48">
        <f t="shared" si="154"/>
      </c>
      <c r="HA63" s="48">
        <f t="shared" si="154"/>
      </c>
      <c r="HB63" s="48">
        <f t="shared" si="154"/>
      </c>
      <c r="HC63" s="48">
        <f t="shared" si="154"/>
      </c>
      <c r="HD63" s="48">
        <f t="shared" si="154"/>
      </c>
      <c r="HE63" s="48">
        <f t="shared" si="154"/>
      </c>
      <c r="HF63" s="48">
        <f t="shared" si="155"/>
      </c>
      <c r="HG63" s="48">
        <f t="shared" si="155"/>
      </c>
      <c r="HH63" s="48">
        <f t="shared" si="155"/>
      </c>
      <c r="HI63" s="48">
        <f t="shared" si="155"/>
      </c>
      <c r="HJ63" s="48">
        <f t="shared" si="155"/>
      </c>
      <c r="HK63" s="48">
        <f t="shared" si="155"/>
      </c>
      <c r="HL63" s="48">
        <f t="shared" si="155"/>
      </c>
      <c r="HM63" s="48">
        <f t="shared" si="155"/>
      </c>
      <c r="HN63" s="48">
        <f t="shared" si="155"/>
      </c>
      <c r="HO63" s="48">
        <f t="shared" si="155"/>
      </c>
      <c r="HP63" s="48">
        <f t="shared" si="156"/>
      </c>
      <c r="HQ63" s="48">
        <f t="shared" si="156"/>
      </c>
      <c r="HR63" s="48">
        <f t="shared" si="156"/>
      </c>
      <c r="HS63" s="48">
        <f t="shared" si="156"/>
      </c>
      <c r="HT63" s="48">
        <f t="shared" si="156"/>
      </c>
      <c r="HU63" s="48">
        <f t="shared" si="156"/>
      </c>
      <c r="HV63" s="48">
        <f t="shared" si="156"/>
      </c>
      <c r="HW63" s="48">
        <f t="shared" si="156"/>
      </c>
      <c r="HX63" s="48">
        <f t="shared" si="156"/>
      </c>
      <c r="HY63" s="48">
        <f t="shared" si="156"/>
      </c>
      <c r="HZ63" s="48">
        <f t="shared" si="157"/>
      </c>
      <c r="IA63" s="48">
        <f t="shared" si="157"/>
      </c>
      <c r="IB63" s="48">
        <f t="shared" si="157"/>
      </c>
      <c r="IC63" s="48">
        <f t="shared" si="157"/>
      </c>
      <c r="ID63" s="48">
        <f t="shared" si="157"/>
      </c>
      <c r="IE63" s="48">
        <f t="shared" si="157"/>
      </c>
      <c r="IF63" s="48">
        <f t="shared" si="157"/>
      </c>
      <c r="IG63" s="48">
        <f t="shared" si="157"/>
      </c>
      <c r="IH63" s="48">
        <f t="shared" si="157"/>
      </c>
      <c r="II63" s="48">
        <f t="shared" si="157"/>
      </c>
      <c r="IJ63" s="48">
        <f t="shared" si="157"/>
      </c>
      <c r="IK63"/>
      <c r="IL63"/>
      <c r="IM63"/>
      <c r="IN63"/>
      <c r="IO63"/>
      <c r="IP63"/>
      <c r="IQ63"/>
    </row>
    <row r="64" spans="1:251" ht="24.75" customHeight="1">
      <c r="A64" s="64"/>
      <c r="B64" s="62"/>
      <c r="C64" s="62"/>
      <c r="D64" s="62"/>
      <c r="E64" s="23">
        <f t="shared" si="110"/>
        <v>59</v>
      </c>
      <c r="F64" s="23" t="s">
        <v>35</v>
      </c>
      <c r="G64" s="47">
        <v>41825</v>
      </c>
      <c r="H64" s="25">
        <v>0.7083333333333334</v>
      </c>
      <c r="I64" s="128" t="str">
        <f ca="1">IF(TODAY()&gt;=DATE(2014,6,29),CONCATENATE(Scores!O57," : ",Scores!R57),"1st 51 : 1st 52")</f>
        <v>Netherlands : Costa Rica</v>
      </c>
      <c r="J64" s="217" t="s">
        <v>481</v>
      </c>
      <c r="K64" s="27">
        <v>41825</v>
      </c>
      <c r="L64" s="27"/>
      <c r="M64" s="21">
        <f t="shared" si="134"/>
        <v>-41825</v>
      </c>
      <c r="N64" s="22">
        <f t="shared" si="135"/>
      </c>
      <c r="O64" s="22">
        <f t="shared" si="135"/>
      </c>
      <c r="P64" s="22">
        <f t="shared" si="135"/>
      </c>
      <c r="Q64" s="22">
        <f t="shared" si="135"/>
      </c>
      <c r="R64" s="22">
        <f t="shared" si="135"/>
      </c>
      <c r="S64" s="22">
        <f t="shared" si="135"/>
      </c>
      <c r="T64" s="22">
        <f t="shared" si="135"/>
      </c>
      <c r="U64" s="22">
        <f t="shared" si="135"/>
      </c>
      <c r="V64" s="22">
        <f t="shared" si="135"/>
      </c>
      <c r="W64" s="22">
        <f t="shared" si="135"/>
      </c>
      <c r="X64" s="22">
        <f t="shared" si="136"/>
      </c>
      <c r="Y64" s="22">
        <f t="shared" si="136"/>
      </c>
      <c r="Z64" s="22">
        <f t="shared" si="136"/>
      </c>
      <c r="AA64" s="22">
        <f t="shared" si="136"/>
      </c>
      <c r="AB64" s="22">
        <f t="shared" si="136"/>
      </c>
      <c r="AC64" s="22">
        <f t="shared" si="136"/>
      </c>
      <c r="AD64" s="22">
        <f t="shared" si="136"/>
      </c>
      <c r="AE64" s="22">
        <f t="shared" si="136"/>
      </c>
      <c r="AF64" s="22">
        <f t="shared" si="136"/>
      </c>
      <c r="AG64" s="22">
        <f t="shared" si="136"/>
      </c>
      <c r="AH64" s="22">
        <f t="shared" si="137"/>
      </c>
      <c r="AI64" s="22">
        <f t="shared" si="137"/>
      </c>
      <c r="AJ64" s="22">
        <f t="shared" si="137"/>
      </c>
      <c r="AK64" s="22">
        <f t="shared" si="137"/>
      </c>
      <c r="AL64" s="22">
        <f t="shared" si="137"/>
      </c>
      <c r="AM64" s="22">
        <f t="shared" si="137"/>
      </c>
      <c r="AN64" s="22">
        <f t="shared" si="137"/>
      </c>
      <c r="AO64" s="22">
        <f t="shared" si="137"/>
      </c>
      <c r="AP64" s="22">
        <f t="shared" si="137"/>
      </c>
      <c r="AQ64" s="22">
        <f t="shared" si="137"/>
      </c>
      <c r="AR64" s="22">
        <f t="shared" si="138"/>
      </c>
      <c r="AS64" s="22">
        <f t="shared" si="138"/>
      </c>
      <c r="AT64" s="22">
        <f t="shared" si="138"/>
      </c>
      <c r="AU64" s="22">
        <f t="shared" si="138"/>
      </c>
      <c r="AV64" s="22">
        <f t="shared" si="138"/>
      </c>
      <c r="AW64" s="22">
        <f t="shared" si="138"/>
      </c>
      <c r="AX64" s="22">
        <f t="shared" si="138"/>
      </c>
      <c r="AY64" s="22">
        <f t="shared" si="138"/>
      </c>
      <c r="AZ64" s="22">
        <f t="shared" si="138"/>
      </c>
      <c r="BA64" s="22">
        <f t="shared" si="138"/>
      </c>
      <c r="BB64" s="22">
        <f t="shared" si="139"/>
      </c>
      <c r="BC64" s="22">
        <f t="shared" si="139"/>
      </c>
      <c r="BD64" s="22">
        <f t="shared" si="139"/>
      </c>
      <c r="BE64" s="22">
        <f t="shared" si="139"/>
      </c>
      <c r="BF64" s="22">
        <f t="shared" si="139"/>
      </c>
      <c r="BG64" s="22">
        <f t="shared" si="139"/>
      </c>
      <c r="BH64" s="22">
        <f t="shared" si="139"/>
      </c>
      <c r="BI64" s="22">
        <f t="shared" si="139"/>
      </c>
      <c r="BJ64" s="22">
        <f t="shared" si="139"/>
      </c>
      <c r="BK64" s="48">
        <f t="shared" si="139"/>
      </c>
      <c r="BL64" s="48">
        <f t="shared" si="140"/>
      </c>
      <c r="BM64" s="48">
        <f t="shared" si="140"/>
      </c>
      <c r="BN64" s="48">
        <f t="shared" si="140"/>
      </c>
      <c r="BO64" s="48">
        <f t="shared" si="140"/>
      </c>
      <c r="BP64" s="48">
        <f t="shared" si="140"/>
      </c>
      <c r="BQ64" s="48">
        <f t="shared" si="140"/>
      </c>
      <c r="BR64" s="48">
        <f t="shared" si="140"/>
      </c>
      <c r="BS64" s="48">
        <f t="shared" si="140"/>
      </c>
      <c r="BT64" s="48">
        <f t="shared" si="140"/>
      </c>
      <c r="BU64" s="48">
        <f t="shared" si="140"/>
      </c>
      <c r="BV64" s="48">
        <f t="shared" si="141"/>
      </c>
      <c r="BW64" s="48">
        <f t="shared" si="141"/>
      </c>
      <c r="BX64" s="48">
        <f t="shared" si="141"/>
      </c>
      <c r="BY64" s="48">
        <f t="shared" si="141"/>
      </c>
      <c r="BZ64" s="48">
        <f t="shared" si="141"/>
      </c>
      <c r="CA64" s="48">
        <f t="shared" si="141"/>
      </c>
      <c r="CB64" s="48">
        <f t="shared" si="141"/>
      </c>
      <c r="CC64" s="48">
        <f t="shared" si="141"/>
      </c>
      <c r="CD64" s="48">
        <f t="shared" si="141"/>
      </c>
      <c r="CE64" s="48">
        <f t="shared" si="141"/>
      </c>
      <c r="CF64" s="48">
        <f t="shared" si="142"/>
      </c>
      <c r="CG64" s="48">
        <f t="shared" si="142"/>
      </c>
      <c r="CH64" s="48">
        <f t="shared" si="142"/>
      </c>
      <c r="CI64" s="48">
        <f t="shared" si="142"/>
      </c>
      <c r="CJ64" s="48">
        <f t="shared" si="142"/>
      </c>
      <c r="CK64" s="48">
        <f t="shared" si="142"/>
      </c>
      <c r="CL64" s="48">
        <f t="shared" si="142"/>
      </c>
      <c r="CM64" s="48">
        <f t="shared" si="142"/>
      </c>
      <c r="CN64" s="48">
        <f t="shared" si="142"/>
      </c>
      <c r="CO64" s="48">
        <f t="shared" si="142"/>
      </c>
      <c r="CP64" s="48">
        <f t="shared" si="143"/>
      </c>
      <c r="CQ64" s="48">
        <f t="shared" si="143"/>
      </c>
      <c r="CR64" s="48">
        <f t="shared" si="143"/>
      </c>
      <c r="CS64" s="48">
        <f t="shared" si="143"/>
      </c>
      <c r="CT64" s="48">
        <f t="shared" si="143"/>
      </c>
      <c r="CU64" s="48">
        <f t="shared" si="143"/>
      </c>
      <c r="CV64" s="48">
        <f t="shared" si="143"/>
      </c>
      <c r="CW64" s="48">
        <f t="shared" si="143"/>
      </c>
      <c r="CX64" s="48">
        <f t="shared" si="143"/>
      </c>
      <c r="CY64" s="48">
        <f t="shared" si="143"/>
      </c>
      <c r="CZ64" s="48">
        <f t="shared" si="144"/>
      </c>
      <c r="DA64" s="48">
        <f t="shared" si="144"/>
      </c>
      <c r="DB64" s="48">
        <f t="shared" si="144"/>
      </c>
      <c r="DC64" s="48">
        <f t="shared" si="144"/>
      </c>
      <c r="DD64" s="48">
        <f t="shared" si="144"/>
      </c>
      <c r="DE64" s="48">
        <f t="shared" si="144"/>
      </c>
      <c r="DF64" s="48">
        <f t="shared" si="144"/>
      </c>
      <c r="DG64" s="48">
        <f t="shared" si="144"/>
      </c>
      <c r="DH64" s="48">
        <f t="shared" si="144"/>
      </c>
      <c r="DI64" s="48">
        <f t="shared" si="144"/>
      </c>
      <c r="DJ64" s="48">
        <f t="shared" si="145"/>
      </c>
      <c r="DK64" s="48">
        <f t="shared" si="145"/>
      </c>
      <c r="DL64" s="48">
        <f t="shared" si="145"/>
      </c>
      <c r="DM64" s="48">
        <f t="shared" si="145"/>
      </c>
      <c r="DN64" s="48">
        <f t="shared" si="145"/>
      </c>
      <c r="DO64" s="48">
        <f t="shared" si="145"/>
      </c>
      <c r="DP64" s="48">
        <f t="shared" si="145"/>
      </c>
      <c r="DQ64" s="48">
        <f t="shared" si="145"/>
      </c>
      <c r="DR64" s="48">
        <f t="shared" si="145"/>
      </c>
      <c r="DS64" s="48">
        <f t="shared" si="145"/>
      </c>
      <c r="DT64" s="48">
        <f t="shared" si="146"/>
      </c>
      <c r="DU64" s="48">
        <f t="shared" si="146"/>
      </c>
      <c r="DV64" s="48">
        <f t="shared" si="146"/>
      </c>
      <c r="DW64" s="48">
        <f t="shared" si="146"/>
      </c>
      <c r="DX64" s="48">
        <f t="shared" si="146"/>
      </c>
      <c r="DY64" s="48">
        <f t="shared" si="146"/>
      </c>
      <c r="DZ64" s="48">
        <f t="shared" si="146"/>
      </c>
      <c r="EA64" s="48">
        <f t="shared" si="146"/>
      </c>
      <c r="EB64" s="48">
        <f t="shared" si="146"/>
      </c>
      <c r="EC64" s="48">
        <f t="shared" si="146"/>
      </c>
      <c r="ED64" s="48">
        <f t="shared" si="147"/>
      </c>
      <c r="EE64" s="48">
        <f t="shared" si="147"/>
      </c>
      <c r="EF64" s="48">
        <f t="shared" si="147"/>
      </c>
      <c r="EG64" s="48">
        <f t="shared" si="147"/>
      </c>
      <c r="EH64" s="48">
        <f t="shared" si="147"/>
      </c>
      <c r="EI64" s="48">
        <f t="shared" si="147"/>
      </c>
      <c r="EJ64" s="48">
        <f t="shared" si="147"/>
      </c>
      <c r="EK64" s="48">
        <f t="shared" si="147"/>
      </c>
      <c r="EL64" s="48">
        <f t="shared" si="147"/>
      </c>
      <c r="EM64" s="48">
        <f t="shared" si="147"/>
      </c>
      <c r="EN64" s="48">
        <f t="shared" si="148"/>
      </c>
      <c r="EO64" s="48">
        <f t="shared" si="148"/>
      </c>
      <c r="EP64" s="48">
        <f t="shared" si="148"/>
      </c>
      <c r="EQ64" s="48">
        <f t="shared" si="148"/>
      </c>
      <c r="ER64" s="48">
        <f t="shared" si="148"/>
      </c>
      <c r="ES64" s="48">
        <f t="shared" si="148"/>
      </c>
      <c r="ET64" s="48">
        <f t="shared" si="148"/>
      </c>
      <c r="EU64" s="48">
        <f t="shared" si="148"/>
      </c>
      <c r="EV64" s="48">
        <f t="shared" si="148"/>
      </c>
      <c r="EW64" s="48">
        <f t="shared" si="148"/>
      </c>
      <c r="EX64" s="48">
        <f t="shared" si="149"/>
      </c>
      <c r="EY64" s="48">
        <f t="shared" si="149"/>
      </c>
      <c r="EZ64" s="48">
        <f t="shared" si="149"/>
      </c>
      <c r="FA64" s="48">
        <f t="shared" si="149"/>
      </c>
      <c r="FB64" s="48">
        <f t="shared" si="149"/>
      </c>
      <c r="FC64" s="48">
        <f t="shared" si="149"/>
      </c>
      <c r="FD64" s="48">
        <f t="shared" si="149"/>
      </c>
      <c r="FE64" s="48">
        <f t="shared" si="149"/>
      </c>
      <c r="FF64" s="48">
        <f t="shared" si="149"/>
      </c>
      <c r="FG64" s="48">
        <f t="shared" si="149"/>
      </c>
      <c r="FH64" s="48">
        <f t="shared" si="150"/>
      </c>
      <c r="FI64" s="48">
        <f t="shared" si="150"/>
      </c>
      <c r="FJ64" s="48">
        <f t="shared" si="150"/>
      </c>
      <c r="FK64" s="48">
        <f t="shared" si="150"/>
      </c>
      <c r="FL64" s="48">
        <f t="shared" si="150"/>
      </c>
      <c r="FM64" s="48">
        <f t="shared" si="150"/>
      </c>
      <c r="FN64" s="48">
        <f t="shared" si="150"/>
      </c>
      <c r="FO64" s="48">
        <f t="shared" si="150"/>
      </c>
      <c r="FP64" s="48">
        <f t="shared" si="150"/>
      </c>
      <c r="FQ64" s="48">
        <f t="shared" si="150"/>
      </c>
      <c r="FR64" s="48">
        <f t="shared" si="151"/>
      </c>
      <c r="FS64" s="48">
        <f t="shared" si="151"/>
      </c>
      <c r="FT64" s="48">
        <f t="shared" si="151"/>
      </c>
      <c r="FU64" s="48">
        <f t="shared" si="151"/>
      </c>
      <c r="FV64" s="48">
        <f t="shared" si="151"/>
      </c>
      <c r="FW64" s="48">
        <f t="shared" si="151"/>
      </c>
      <c r="FX64" s="48">
        <f t="shared" si="151"/>
      </c>
      <c r="FY64" s="48">
        <f t="shared" si="151"/>
      </c>
      <c r="FZ64" s="48">
        <f t="shared" si="151"/>
      </c>
      <c r="GA64" s="48">
        <f t="shared" si="151"/>
      </c>
      <c r="GB64" s="48">
        <f t="shared" si="152"/>
      </c>
      <c r="GC64" s="48">
        <f t="shared" si="152"/>
      </c>
      <c r="GD64" s="48">
        <f t="shared" si="152"/>
      </c>
      <c r="GE64" s="48">
        <f t="shared" si="152"/>
      </c>
      <c r="GF64" s="48">
        <f t="shared" si="152"/>
      </c>
      <c r="GG64" s="48">
        <f t="shared" si="152"/>
      </c>
      <c r="GH64" s="48">
        <f t="shared" si="152"/>
      </c>
      <c r="GI64" s="48">
        <f t="shared" si="152"/>
      </c>
      <c r="GJ64" s="48">
        <f t="shared" si="152"/>
      </c>
      <c r="GK64" s="48">
        <f t="shared" si="152"/>
      </c>
      <c r="GL64" s="48">
        <f t="shared" si="153"/>
      </c>
      <c r="GM64" s="48">
        <f t="shared" si="153"/>
      </c>
      <c r="GN64" s="48">
        <f t="shared" si="153"/>
      </c>
      <c r="GO64" s="48">
        <f t="shared" si="153"/>
      </c>
      <c r="GP64" s="48">
        <f t="shared" si="153"/>
      </c>
      <c r="GQ64" s="48">
        <f t="shared" si="153"/>
      </c>
      <c r="GR64" s="48">
        <f t="shared" si="153"/>
      </c>
      <c r="GS64" s="48">
        <f t="shared" si="153"/>
      </c>
      <c r="GT64" s="48">
        <f t="shared" si="153"/>
      </c>
      <c r="GU64" s="48">
        <f t="shared" si="153"/>
      </c>
      <c r="GV64" s="48">
        <f t="shared" si="154"/>
      </c>
      <c r="GW64" s="48">
        <f t="shared" si="154"/>
      </c>
      <c r="GX64" s="48">
        <f t="shared" si="154"/>
      </c>
      <c r="GY64" s="48">
        <f t="shared" si="154"/>
      </c>
      <c r="GZ64" s="48">
        <f t="shared" si="154"/>
      </c>
      <c r="HA64" s="48">
        <f t="shared" si="154"/>
      </c>
      <c r="HB64" s="48">
        <f t="shared" si="154"/>
      </c>
      <c r="HC64" s="48">
        <f t="shared" si="154"/>
      </c>
      <c r="HD64" s="48">
        <f t="shared" si="154"/>
      </c>
      <c r="HE64" s="48">
        <f t="shared" si="154"/>
      </c>
      <c r="HF64" s="48">
        <f t="shared" si="155"/>
      </c>
      <c r="HG64" s="48">
        <f t="shared" si="155"/>
      </c>
      <c r="HH64" s="48">
        <f t="shared" si="155"/>
      </c>
      <c r="HI64" s="48">
        <f t="shared" si="155"/>
      </c>
      <c r="HJ64" s="48">
        <f t="shared" si="155"/>
      </c>
      <c r="HK64" s="48">
        <f t="shared" si="155"/>
      </c>
      <c r="HL64" s="48">
        <f t="shared" si="155"/>
      </c>
      <c r="HM64" s="48">
        <f t="shared" si="155"/>
      </c>
      <c r="HN64" s="48">
        <f t="shared" si="155"/>
      </c>
      <c r="HO64" s="48">
        <f t="shared" si="155"/>
      </c>
      <c r="HP64" s="48">
        <f t="shared" si="156"/>
      </c>
      <c r="HQ64" s="48">
        <f t="shared" si="156"/>
      </c>
      <c r="HR64" s="48">
        <f t="shared" si="156"/>
      </c>
      <c r="HS64" s="48">
        <f t="shared" si="156"/>
      </c>
      <c r="HT64" s="48">
        <f t="shared" si="156"/>
      </c>
      <c r="HU64" s="48">
        <f t="shared" si="156"/>
      </c>
      <c r="HV64" s="48">
        <f t="shared" si="156"/>
      </c>
      <c r="HW64" s="48">
        <f t="shared" si="156"/>
      </c>
      <c r="HX64" s="48">
        <f t="shared" si="156"/>
      </c>
      <c r="HY64" s="48">
        <f t="shared" si="156"/>
      </c>
      <c r="HZ64" s="48">
        <f t="shared" si="157"/>
      </c>
      <c r="IA64" s="48">
        <f t="shared" si="157"/>
      </c>
      <c r="IB64" s="48">
        <f t="shared" si="157"/>
      </c>
      <c r="IC64" s="48">
        <f t="shared" si="157"/>
      </c>
      <c r="ID64" s="48">
        <f t="shared" si="157"/>
      </c>
      <c r="IE64" s="48">
        <f t="shared" si="157"/>
      </c>
      <c r="IF64" s="48">
        <f t="shared" si="157"/>
      </c>
      <c r="IG64" s="48">
        <f t="shared" si="157"/>
      </c>
      <c r="IH64" s="48">
        <f t="shared" si="157"/>
      </c>
      <c r="II64" s="48">
        <f t="shared" si="157"/>
      </c>
      <c r="IJ64" s="48">
        <f t="shared" si="157"/>
      </c>
      <c r="IK64"/>
      <c r="IL64"/>
      <c r="IM64"/>
      <c r="IN64"/>
      <c r="IO64"/>
      <c r="IP64"/>
      <c r="IQ64"/>
    </row>
    <row r="65" spans="1:251" ht="24.75" customHeight="1" thickBot="1">
      <c r="A65" s="64"/>
      <c r="B65" s="62"/>
      <c r="C65" s="62"/>
      <c r="D65" s="62"/>
      <c r="E65" s="23">
        <f t="shared" si="110"/>
        <v>60</v>
      </c>
      <c r="F65" s="23" t="s">
        <v>35</v>
      </c>
      <c r="G65" s="52">
        <v>41825</v>
      </c>
      <c r="H65" s="53">
        <v>0.5416666666666666</v>
      </c>
      <c r="I65" s="129" t="str">
        <f ca="1">IF(TODAY()&gt;=DATE(2014,7,1),CONCATENATE(Scores!O58," : ",Scores!R58),"1st 55 : 1st 56")</f>
        <v>Argentina : Belgium</v>
      </c>
      <c r="J65" s="218" t="s">
        <v>421</v>
      </c>
      <c r="K65" s="55">
        <v>41825</v>
      </c>
      <c r="L65" s="27"/>
      <c r="M65" s="21">
        <f t="shared" si="134"/>
        <v>-41825</v>
      </c>
      <c r="N65" s="22">
        <f t="shared" si="135"/>
      </c>
      <c r="O65" s="22">
        <f t="shared" si="135"/>
      </c>
      <c r="P65" s="22">
        <f t="shared" si="135"/>
      </c>
      <c r="Q65" s="22">
        <f t="shared" si="135"/>
      </c>
      <c r="R65" s="22">
        <f t="shared" si="135"/>
      </c>
      <c r="S65" s="22">
        <f t="shared" si="135"/>
      </c>
      <c r="T65" s="22">
        <f t="shared" si="135"/>
      </c>
      <c r="U65" s="22">
        <f t="shared" si="135"/>
      </c>
      <c r="V65" s="22">
        <f t="shared" si="135"/>
      </c>
      <c r="W65" s="22">
        <f t="shared" si="135"/>
      </c>
      <c r="X65" s="22">
        <f t="shared" si="136"/>
      </c>
      <c r="Y65" s="22">
        <f t="shared" si="136"/>
      </c>
      <c r="Z65" s="22">
        <f t="shared" si="136"/>
      </c>
      <c r="AA65" s="22">
        <f t="shared" si="136"/>
      </c>
      <c r="AB65" s="22">
        <f t="shared" si="136"/>
      </c>
      <c r="AC65" s="22">
        <f t="shared" si="136"/>
      </c>
      <c r="AD65" s="22">
        <f t="shared" si="136"/>
      </c>
      <c r="AE65" s="22">
        <f t="shared" si="136"/>
      </c>
      <c r="AF65" s="22">
        <f t="shared" si="136"/>
      </c>
      <c r="AG65" s="22">
        <f t="shared" si="136"/>
      </c>
      <c r="AH65" s="22">
        <f t="shared" si="137"/>
      </c>
      <c r="AI65" s="22">
        <f t="shared" si="137"/>
      </c>
      <c r="AJ65" s="22">
        <f t="shared" si="137"/>
      </c>
      <c r="AK65" s="22">
        <f t="shared" si="137"/>
      </c>
      <c r="AL65" s="22">
        <f t="shared" si="137"/>
      </c>
      <c r="AM65" s="22">
        <f t="shared" si="137"/>
      </c>
      <c r="AN65" s="22">
        <f t="shared" si="137"/>
      </c>
      <c r="AO65" s="22">
        <f t="shared" si="137"/>
      </c>
      <c r="AP65" s="22">
        <f t="shared" si="137"/>
      </c>
      <c r="AQ65" s="22">
        <f t="shared" si="137"/>
      </c>
      <c r="AR65" s="22">
        <f t="shared" si="138"/>
      </c>
      <c r="AS65" s="22">
        <f t="shared" si="138"/>
      </c>
      <c r="AT65" s="22">
        <f t="shared" si="138"/>
      </c>
      <c r="AU65" s="22">
        <f t="shared" si="138"/>
      </c>
      <c r="AV65" s="22">
        <f t="shared" si="138"/>
      </c>
      <c r="AW65" s="22">
        <f t="shared" si="138"/>
      </c>
      <c r="AX65" s="22">
        <f t="shared" si="138"/>
      </c>
      <c r="AY65" s="22">
        <f t="shared" si="138"/>
      </c>
      <c r="AZ65" s="22">
        <f t="shared" si="138"/>
      </c>
      <c r="BA65" s="22">
        <f t="shared" si="138"/>
      </c>
      <c r="BB65" s="22">
        <f t="shared" si="139"/>
      </c>
      <c r="BC65" s="22">
        <f t="shared" si="139"/>
      </c>
      <c r="BD65" s="22">
        <f t="shared" si="139"/>
      </c>
      <c r="BE65" s="22">
        <f t="shared" si="139"/>
      </c>
      <c r="BF65" s="22">
        <f t="shared" si="139"/>
      </c>
      <c r="BG65" s="22">
        <f t="shared" si="139"/>
      </c>
      <c r="BH65" s="22">
        <f t="shared" si="139"/>
      </c>
      <c r="BI65" s="22">
        <f t="shared" si="139"/>
      </c>
      <c r="BJ65" s="22">
        <f t="shared" si="139"/>
      </c>
      <c r="BK65" s="48">
        <f t="shared" si="139"/>
      </c>
      <c r="BL65" s="48">
        <f t="shared" si="140"/>
      </c>
      <c r="BM65" s="48">
        <f t="shared" si="140"/>
      </c>
      <c r="BN65" s="48">
        <f t="shared" si="140"/>
      </c>
      <c r="BO65" s="48">
        <f t="shared" si="140"/>
      </c>
      <c r="BP65" s="48">
        <f t="shared" si="140"/>
      </c>
      <c r="BQ65" s="48">
        <f t="shared" si="140"/>
      </c>
      <c r="BR65" s="48">
        <f t="shared" si="140"/>
      </c>
      <c r="BS65" s="48">
        <f t="shared" si="140"/>
      </c>
      <c r="BT65" s="48">
        <f t="shared" si="140"/>
      </c>
      <c r="BU65" s="48">
        <f t="shared" si="140"/>
      </c>
      <c r="BV65" s="48">
        <f t="shared" si="141"/>
      </c>
      <c r="BW65" s="48">
        <f t="shared" si="141"/>
      </c>
      <c r="BX65" s="48">
        <f t="shared" si="141"/>
      </c>
      <c r="BY65" s="48">
        <f t="shared" si="141"/>
      </c>
      <c r="BZ65" s="48">
        <f t="shared" si="141"/>
      </c>
      <c r="CA65" s="48">
        <f t="shared" si="141"/>
      </c>
      <c r="CB65" s="48">
        <f t="shared" si="141"/>
      </c>
      <c r="CC65" s="48">
        <f t="shared" si="141"/>
      </c>
      <c r="CD65" s="48">
        <f t="shared" si="141"/>
      </c>
      <c r="CE65" s="48">
        <f t="shared" si="141"/>
      </c>
      <c r="CF65" s="48">
        <f t="shared" si="142"/>
      </c>
      <c r="CG65" s="48">
        <f t="shared" si="142"/>
      </c>
      <c r="CH65" s="48">
        <f t="shared" si="142"/>
      </c>
      <c r="CI65" s="48">
        <f t="shared" si="142"/>
      </c>
      <c r="CJ65" s="48">
        <f t="shared" si="142"/>
      </c>
      <c r="CK65" s="48">
        <f t="shared" si="142"/>
      </c>
      <c r="CL65" s="48">
        <f t="shared" si="142"/>
      </c>
      <c r="CM65" s="48">
        <f t="shared" si="142"/>
      </c>
      <c r="CN65" s="48">
        <f t="shared" si="142"/>
      </c>
      <c r="CO65" s="48">
        <f t="shared" si="142"/>
      </c>
      <c r="CP65" s="48">
        <f t="shared" si="143"/>
      </c>
      <c r="CQ65" s="48">
        <f t="shared" si="143"/>
      </c>
      <c r="CR65" s="48">
        <f t="shared" si="143"/>
      </c>
      <c r="CS65" s="48">
        <f t="shared" si="143"/>
      </c>
      <c r="CT65" s="48">
        <f t="shared" si="143"/>
      </c>
      <c r="CU65" s="48">
        <f t="shared" si="143"/>
      </c>
      <c r="CV65" s="48">
        <f t="shared" si="143"/>
      </c>
      <c r="CW65" s="48">
        <f t="shared" si="143"/>
      </c>
      <c r="CX65" s="48">
        <f t="shared" si="143"/>
      </c>
      <c r="CY65" s="48">
        <f t="shared" si="143"/>
      </c>
      <c r="CZ65" s="48">
        <f t="shared" si="144"/>
      </c>
      <c r="DA65" s="48">
        <f t="shared" si="144"/>
      </c>
      <c r="DB65" s="48">
        <f t="shared" si="144"/>
      </c>
      <c r="DC65" s="48">
        <f t="shared" si="144"/>
      </c>
      <c r="DD65" s="48">
        <f t="shared" si="144"/>
      </c>
      <c r="DE65" s="48">
        <f t="shared" si="144"/>
      </c>
      <c r="DF65" s="48">
        <f t="shared" si="144"/>
      </c>
      <c r="DG65" s="48">
        <f t="shared" si="144"/>
      </c>
      <c r="DH65" s="48">
        <f t="shared" si="144"/>
      </c>
      <c r="DI65" s="48">
        <f t="shared" si="144"/>
      </c>
      <c r="DJ65" s="48">
        <f t="shared" si="145"/>
      </c>
      <c r="DK65" s="48">
        <f t="shared" si="145"/>
      </c>
      <c r="DL65" s="48">
        <f t="shared" si="145"/>
      </c>
      <c r="DM65" s="48">
        <f t="shared" si="145"/>
      </c>
      <c r="DN65" s="48">
        <f t="shared" si="145"/>
      </c>
      <c r="DO65" s="48">
        <f t="shared" si="145"/>
      </c>
      <c r="DP65" s="48">
        <f t="shared" si="145"/>
      </c>
      <c r="DQ65" s="48">
        <f t="shared" si="145"/>
      </c>
      <c r="DR65" s="48">
        <f t="shared" si="145"/>
      </c>
      <c r="DS65" s="48">
        <f t="shared" si="145"/>
      </c>
      <c r="DT65" s="48">
        <f t="shared" si="146"/>
      </c>
      <c r="DU65" s="48">
        <f t="shared" si="146"/>
      </c>
      <c r="DV65" s="48">
        <f t="shared" si="146"/>
      </c>
      <c r="DW65" s="48">
        <f t="shared" si="146"/>
      </c>
      <c r="DX65" s="48">
        <f t="shared" si="146"/>
      </c>
      <c r="DY65" s="48">
        <f t="shared" si="146"/>
      </c>
      <c r="DZ65" s="48">
        <f t="shared" si="146"/>
      </c>
      <c r="EA65" s="48">
        <f t="shared" si="146"/>
      </c>
      <c r="EB65" s="48">
        <f t="shared" si="146"/>
      </c>
      <c r="EC65" s="48">
        <f t="shared" si="146"/>
      </c>
      <c r="ED65" s="48">
        <f t="shared" si="147"/>
      </c>
      <c r="EE65" s="48">
        <f t="shared" si="147"/>
      </c>
      <c r="EF65" s="48">
        <f t="shared" si="147"/>
      </c>
      <c r="EG65" s="48">
        <f t="shared" si="147"/>
      </c>
      <c r="EH65" s="48">
        <f t="shared" si="147"/>
      </c>
      <c r="EI65" s="48">
        <f t="shared" si="147"/>
      </c>
      <c r="EJ65" s="48">
        <f t="shared" si="147"/>
      </c>
      <c r="EK65" s="48">
        <f t="shared" si="147"/>
      </c>
      <c r="EL65" s="48">
        <f t="shared" si="147"/>
      </c>
      <c r="EM65" s="48">
        <f t="shared" si="147"/>
      </c>
      <c r="EN65" s="48">
        <f t="shared" si="148"/>
      </c>
      <c r="EO65" s="48">
        <f t="shared" si="148"/>
      </c>
      <c r="EP65" s="48">
        <f t="shared" si="148"/>
      </c>
      <c r="EQ65" s="48">
        <f t="shared" si="148"/>
      </c>
      <c r="ER65" s="48">
        <f t="shared" si="148"/>
      </c>
      <c r="ES65" s="48">
        <f t="shared" si="148"/>
      </c>
      <c r="ET65" s="48">
        <f t="shared" si="148"/>
      </c>
      <c r="EU65" s="48">
        <f t="shared" si="148"/>
      </c>
      <c r="EV65" s="48">
        <f t="shared" si="148"/>
      </c>
      <c r="EW65" s="48">
        <f t="shared" si="148"/>
      </c>
      <c r="EX65" s="48">
        <f t="shared" si="149"/>
      </c>
      <c r="EY65" s="48">
        <f t="shared" si="149"/>
      </c>
      <c r="EZ65" s="48">
        <f t="shared" si="149"/>
      </c>
      <c r="FA65" s="48">
        <f t="shared" si="149"/>
      </c>
      <c r="FB65" s="48">
        <f t="shared" si="149"/>
      </c>
      <c r="FC65" s="48">
        <f t="shared" si="149"/>
      </c>
      <c r="FD65" s="48">
        <f t="shared" si="149"/>
      </c>
      <c r="FE65" s="48">
        <f t="shared" si="149"/>
      </c>
      <c r="FF65" s="48">
        <f t="shared" si="149"/>
      </c>
      <c r="FG65" s="48">
        <f t="shared" si="149"/>
      </c>
      <c r="FH65" s="48">
        <f t="shared" si="150"/>
      </c>
      <c r="FI65" s="48">
        <f t="shared" si="150"/>
      </c>
      <c r="FJ65" s="48">
        <f t="shared" si="150"/>
      </c>
      <c r="FK65" s="48">
        <f t="shared" si="150"/>
      </c>
      <c r="FL65" s="48">
        <f t="shared" si="150"/>
      </c>
      <c r="FM65" s="48">
        <f t="shared" si="150"/>
      </c>
      <c r="FN65" s="48">
        <f t="shared" si="150"/>
      </c>
      <c r="FO65" s="48">
        <f t="shared" si="150"/>
      </c>
      <c r="FP65" s="48">
        <f t="shared" si="150"/>
      </c>
      <c r="FQ65" s="48">
        <f t="shared" si="150"/>
      </c>
      <c r="FR65" s="48">
        <f t="shared" si="151"/>
      </c>
      <c r="FS65" s="48">
        <f t="shared" si="151"/>
      </c>
      <c r="FT65" s="48">
        <f t="shared" si="151"/>
      </c>
      <c r="FU65" s="48">
        <f t="shared" si="151"/>
      </c>
      <c r="FV65" s="48">
        <f t="shared" si="151"/>
      </c>
      <c r="FW65" s="48">
        <f t="shared" si="151"/>
      </c>
      <c r="FX65" s="48">
        <f t="shared" si="151"/>
      </c>
      <c r="FY65" s="48">
        <f t="shared" si="151"/>
      </c>
      <c r="FZ65" s="48">
        <f t="shared" si="151"/>
      </c>
      <c r="GA65" s="48">
        <f t="shared" si="151"/>
      </c>
      <c r="GB65" s="48">
        <f t="shared" si="152"/>
      </c>
      <c r="GC65" s="48">
        <f t="shared" si="152"/>
      </c>
      <c r="GD65" s="48">
        <f t="shared" si="152"/>
      </c>
      <c r="GE65" s="48">
        <f t="shared" si="152"/>
      </c>
      <c r="GF65" s="48">
        <f t="shared" si="152"/>
      </c>
      <c r="GG65" s="48">
        <f t="shared" si="152"/>
      </c>
      <c r="GH65" s="48">
        <f t="shared" si="152"/>
      </c>
      <c r="GI65" s="48">
        <f t="shared" si="152"/>
      </c>
      <c r="GJ65" s="48">
        <f t="shared" si="152"/>
      </c>
      <c r="GK65" s="48">
        <f t="shared" si="152"/>
      </c>
      <c r="GL65" s="48">
        <f t="shared" si="153"/>
      </c>
      <c r="GM65" s="48">
        <f t="shared" si="153"/>
      </c>
      <c r="GN65" s="48">
        <f t="shared" si="153"/>
      </c>
      <c r="GO65" s="48">
        <f t="shared" si="153"/>
      </c>
      <c r="GP65" s="48">
        <f t="shared" si="153"/>
      </c>
      <c r="GQ65" s="48">
        <f t="shared" si="153"/>
      </c>
      <c r="GR65" s="48">
        <f t="shared" si="153"/>
      </c>
      <c r="GS65" s="48">
        <f t="shared" si="153"/>
      </c>
      <c r="GT65" s="48">
        <f t="shared" si="153"/>
      </c>
      <c r="GU65" s="48">
        <f t="shared" si="153"/>
      </c>
      <c r="GV65" s="48">
        <f t="shared" si="154"/>
      </c>
      <c r="GW65" s="48">
        <f t="shared" si="154"/>
      </c>
      <c r="GX65" s="48">
        <f t="shared" si="154"/>
      </c>
      <c r="GY65" s="48">
        <f t="shared" si="154"/>
      </c>
      <c r="GZ65" s="48">
        <f t="shared" si="154"/>
      </c>
      <c r="HA65" s="48">
        <f t="shared" si="154"/>
      </c>
      <c r="HB65" s="48">
        <f t="shared" si="154"/>
      </c>
      <c r="HC65" s="48">
        <f t="shared" si="154"/>
      </c>
      <c r="HD65" s="48">
        <f t="shared" si="154"/>
      </c>
      <c r="HE65" s="48">
        <f t="shared" si="154"/>
      </c>
      <c r="HF65" s="48">
        <f t="shared" si="155"/>
      </c>
      <c r="HG65" s="48">
        <f t="shared" si="155"/>
      </c>
      <c r="HH65" s="48">
        <f t="shared" si="155"/>
      </c>
      <c r="HI65" s="48">
        <f t="shared" si="155"/>
      </c>
      <c r="HJ65" s="48">
        <f t="shared" si="155"/>
      </c>
      <c r="HK65" s="48">
        <f t="shared" si="155"/>
      </c>
      <c r="HL65" s="48">
        <f t="shared" si="155"/>
      </c>
      <c r="HM65" s="48">
        <f t="shared" si="155"/>
      </c>
      <c r="HN65" s="48">
        <f t="shared" si="155"/>
      </c>
      <c r="HO65" s="48">
        <f t="shared" si="155"/>
      </c>
      <c r="HP65" s="48">
        <f t="shared" si="156"/>
      </c>
      <c r="HQ65" s="48">
        <f t="shared" si="156"/>
      </c>
      <c r="HR65" s="48">
        <f t="shared" si="156"/>
      </c>
      <c r="HS65" s="48">
        <f t="shared" si="156"/>
      </c>
      <c r="HT65" s="48">
        <f t="shared" si="156"/>
      </c>
      <c r="HU65" s="48">
        <f t="shared" si="156"/>
      </c>
      <c r="HV65" s="48">
        <f t="shared" si="156"/>
      </c>
      <c r="HW65" s="48">
        <f t="shared" si="156"/>
      </c>
      <c r="HX65" s="48">
        <f t="shared" si="156"/>
      </c>
      <c r="HY65" s="48">
        <f t="shared" si="156"/>
      </c>
      <c r="HZ65" s="48">
        <f t="shared" si="157"/>
      </c>
      <c r="IA65" s="48">
        <f t="shared" si="157"/>
      </c>
      <c r="IB65" s="48">
        <f t="shared" si="157"/>
      </c>
      <c r="IC65" s="48">
        <f t="shared" si="157"/>
      </c>
      <c r="ID65" s="48">
        <f t="shared" si="157"/>
      </c>
      <c r="IE65" s="48">
        <f t="shared" si="157"/>
      </c>
      <c r="IF65" s="48">
        <f t="shared" si="157"/>
      </c>
      <c r="IG65" s="48">
        <f t="shared" si="157"/>
      </c>
      <c r="IH65" s="48">
        <f t="shared" si="157"/>
      </c>
      <c r="II65" s="48">
        <f t="shared" si="157"/>
      </c>
      <c r="IJ65" s="48">
        <f t="shared" si="157"/>
      </c>
      <c r="IK65"/>
      <c r="IL65"/>
      <c r="IM65"/>
      <c r="IN65"/>
      <c r="IO65"/>
      <c r="IP65"/>
      <c r="IQ65"/>
    </row>
    <row r="66" spans="1:251" ht="24.75" customHeight="1" thickTop="1">
      <c r="A66" s="64"/>
      <c r="B66" s="62"/>
      <c r="C66" s="62"/>
      <c r="D66" s="62"/>
      <c r="E66" s="23">
        <f t="shared" si="110"/>
        <v>61</v>
      </c>
      <c r="F66" s="23" t="s">
        <v>36</v>
      </c>
      <c r="G66" s="66">
        <v>41828</v>
      </c>
      <c r="H66" s="25">
        <v>0.7083333333333334</v>
      </c>
      <c r="I66" s="30" t="str">
        <f ca="1">IF(TODAY()&gt;=DATE(2014,7,4),CONCATENATE(Scores!O66," : ",Scores!R66),"1st 57 : 1st 58")</f>
        <v>Brazil : Germany</v>
      </c>
      <c r="J66" s="217" t="s">
        <v>504</v>
      </c>
      <c r="K66" s="27">
        <v>41828</v>
      </c>
      <c r="L66" s="27"/>
      <c r="M66" s="21">
        <f t="shared" si="134"/>
        <v>-41828</v>
      </c>
      <c r="N66" s="22">
        <f t="shared" si="135"/>
      </c>
      <c r="O66" s="22">
        <f t="shared" si="135"/>
      </c>
      <c r="P66" s="22">
        <f t="shared" si="135"/>
        <v>1</v>
      </c>
      <c r="Q66" s="22">
        <f t="shared" si="135"/>
      </c>
      <c r="R66" s="22">
        <f t="shared" si="135"/>
      </c>
      <c r="S66" s="22">
        <f t="shared" si="135"/>
      </c>
      <c r="T66" s="22">
        <f t="shared" si="135"/>
      </c>
      <c r="U66" s="22">
        <f t="shared" si="135"/>
      </c>
      <c r="V66" s="22">
        <f t="shared" si="135"/>
      </c>
      <c r="W66" s="22">
        <f t="shared" si="135"/>
      </c>
      <c r="X66" s="22">
        <f t="shared" si="136"/>
      </c>
      <c r="Y66" s="22">
        <f t="shared" si="136"/>
      </c>
      <c r="Z66" s="22">
        <f t="shared" si="136"/>
      </c>
      <c r="AA66" s="22">
        <f t="shared" si="136"/>
      </c>
      <c r="AB66" s="22">
        <f t="shared" si="136"/>
      </c>
      <c r="AC66" s="22">
        <f t="shared" si="136"/>
      </c>
      <c r="AD66" s="22">
        <f t="shared" si="136"/>
      </c>
      <c r="AE66" s="22">
        <f t="shared" si="136"/>
      </c>
      <c r="AF66" s="22">
        <f t="shared" si="136"/>
      </c>
      <c r="AG66" s="22">
        <f t="shared" si="136"/>
      </c>
      <c r="AH66" s="22">
        <f t="shared" si="137"/>
      </c>
      <c r="AI66" s="22">
        <f t="shared" si="137"/>
      </c>
      <c r="AJ66" s="22">
        <f t="shared" si="137"/>
      </c>
      <c r="AK66" s="22">
        <f t="shared" si="137"/>
      </c>
      <c r="AL66" s="22">
        <f t="shared" si="137"/>
      </c>
      <c r="AM66" s="22">
        <f t="shared" si="137"/>
      </c>
      <c r="AN66" s="22">
        <f t="shared" si="137"/>
      </c>
      <c r="AO66" s="22">
        <f t="shared" si="137"/>
      </c>
      <c r="AP66" s="22">
        <f t="shared" si="137"/>
      </c>
      <c r="AQ66" s="22">
        <f t="shared" si="137"/>
      </c>
      <c r="AR66" s="22">
        <f t="shared" si="138"/>
      </c>
      <c r="AS66" s="22">
        <f t="shared" si="138"/>
      </c>
      <c r="AT66" s="22">
        <f t="shared" si="138"/>
      </c>
      <c r="AU66" s="22">
        <f t="shared" si="138"/>
      </c>
      <c r="AV66" s="22">
        <f t="shared" si="138"/>
      </c>
      <c r="AW66" s="22">
        <f t="shared" si="138"/>
      </c>
      <c r="AX66" s="22">
        <f t="shared" si="138"/>
      </c>
      <c r="AY66" s="22">
        <f t="shared" si="138"/>
      </c>
      <c r="AZ66" s="22">
        <f t="shared" si="138"/>
      </c>
      <c r="BA66" s="22">
        <f t="shared" si="138"/>
      </c>
      <c r="BB66" s="22">
        <f t="shared" si="139"/>
      </c>
      <c r="BC66" s="22">
        <f t="shared" si="139"/>
      </c>
      <c r="BD66" s="22">
        <f t="shared" si="139"/>
      </c>
      <c r="BE66" s="22">
        <f t="shared" si="139"/>
      </c>
      <c r="BF66" s="22">
        <f t="shared" si="139"/>
      </c>
      <c r="BG66" s="22">
        <f t="shared" si="139"/>
      </c>
      <c r="BH66" s="22">
        <f t="shared" si="139"/>
      </c>
      <c r="BI66" s="22">
        <f t="shared" si="139"/>
      </c>
      <c r="BJ66" s="22">
        <f t="shared" si="139"/>
      </c>
      <c r="BK66" s="48">
        <f t="shared" si="139"/>
      </c>
      <c r="BL66" s="48">
        <f t="shared" si="140"/>
      </c>
      <c r="BM66" s="48">
        <f t="shared" si="140"/>
      </c>
      <c r="BN66" s="48">
        <f t="shared" si="140"/>
      </c>
      <c r="BO66" s="48">
        <f t="shared" si="140"/>
      </c>
      <c r="BP66" s="48">
        <f t="shared" si="140"/>
      </c>
      <c r="BQ66" s="48">
        <f t="shared" si="140"/>
      </c>
      <c r="BR66" s="48">
        <f t="shared" si="140"/>
      </c>
      <c r="BS66" s="48">
        <f t="shared" si="140"/>
      </c>
      <c r="BT66" s="48">
        <f t="shared" si="140"/>
      </c>
      <c r="BU66" s="48">
        <f t="shared" si="140"/>
      </c>
      <c r="BV66" s="48">
        <f t="shared" si="141"/>
      </c>
      <c r="BW66" s="48">
        <f t="shared" si="141"/>
      </c>
      <c r="BX66" s="48">
        <f t="shared" si="141"/>
      </c>
      <c r="BY66" s="48">
        <f t="shared" si="141"/>
      </c>
      <c r="BZ66" s="48">
        <f t="shared" si="141"/>
      </c>
      <c r="CA66" s="48">
        <f t="shared" si="141"/>
      </c>
      <c r="CB66" s="48">
        <f t="shared" si="141"/>
      </c>
      <c r="CC66" s="48">
        <f t="shared" si="141"/>
      </c>
      <c r="CD66" s="48">
        <f t="shared" si="141"/>
      </c>
      <c r="CE66" s="48">
        <f t="shared" si="141"/>
      </c>
      <c r="CF66" s="48">
        <f t="shared" si="142"/>
      </c>
      <c r="CG66" s="48">
        <f t="shared" si="142"/>
      </c>
      <c r="CH66" s="48">
        <f t="shared" si="142"/>
      </c>
      <c r="CI66" s="48">
        <f t="shared" si="142"/>
      </c>
      <c r="CJ66" s="48">
        <f t="shared" si="142"/>
      </c>
      <c r="CK66" s="48">
        <f t="shared" si="142"/>
      </c>
      <c r="CL66" s="48">
        <f t="shared" si="142"/>
      </c>
      <c r="CM66" s="48">
        <f t="shared" si="142"/>
      </c>
      <c r="CN66" s="48">
        <f t="shared" si="142"/>
      </c>
      <c r="CO66" s="48">
        <f t="shared" si="142"/>
      </c>
      <c r="CP66" s="48">
        <f t="shared" si="143"/>
      </c>
      <c r="CQ66" s="48">
        <f t="shared" si="143"/>
      </c>
      <c r="CR66" s="48">
        <f t="shared" si="143"/>
      </c>
      <c r="CS66" s="48">
        <f t="shared" si="143"/>
      </c>
      <c r="CT66" s="48">
        <f t="shared" si="143"/>
      </c>
      <c r="CU66" s="48">
        <f t="shared" si="143"/>
      </c>
      <c r="CV66" s="48">
        <f t="shared" si="143"/>
      </c>
      <c r="CW66" s="48">
        <f t="shared" si="143"/>
      </c>
      <c r="CX66" s="48">
        <f t="shared" si="143"/>
      </c>
      <c r="CY66" s="48">
        <f t="shared" si="143"/>
      </c>
      <c r="CZ66" s="48">
        <f t="shared" si="144"/>
      </c>
      <c r="DA66" s="48">
        <f t="shared" si="144"/>
      </c>
      <c r="DB66" s="48">
        <f t="shared" si="144"/>
      </c>
      <c r="DC66" s="48">
        <f t="shared" si="144"/>
      </c>
      <c r="DD66" s="48">
        <f t="shared" si="144"/>
      </c>
      <c r="DE66" s="48">
        <f t="shared" si="144"/>
      </c>
      <c r="DF66" s="48">
        <f t="shared" si="144"/>
      </c>
      <c r="DG66" s="48">
        <f t="shared" si="144"/>
      </c>
      <c r="DH66" s="48">
        <f t="shared" si="144"/>
      </c>
      <c r="DI66" s="48">
        <f t="shared" si="144"/>
      </c>
      <c r="DJ66" s="48">
        <f t="shared" si="145"/>
      </c>
      <c r="DK66" s="48">
        <f t="shared" si="145"/>
      </c>
      <c r="DL66" s="48">
        <f t="shared" si="145"/>
      </c>
      <c r="DM66" s="48">
        <f t="shared" si="145"/>
      </c>
      <c r="DN66" s="48">
        <f t="shared" si="145"/>
      </c>
      <c r="DO66" s="48">
        <f t="shared" si="145"/>
      </c>
      <c r="DP66" s="48">
        <f t="shared" si="145"/>
      </c>
      <c r="DQ66" s="48">
        <f t="shared" si="145"/>
      </c>
      <c r="DR66" s="48">
        <f t="shared" si="145"/>
      </c>
      <c r="DS66" s="48">
        <f t="shared" si="145"/>
      </c>
      <c r="DT66" s="48">
        <f t="shared" si="146"/>
      </c>
      <c r="DU66" s="48">
        <f t="shared" si="146"/>
      </c>
      <c r="DV66" s="48">
        <f t="shared" si="146"/>
      </c>
      <c r="DW66" s="48">
        <f t="shared" si="146"/>
      </c>
      <c r="DX66" s="48">
        <f t="shared" si="146"/>
      </c>
      <c r="DY66" s="48">
        <f t="shared" si="146"/>
      </c>
      <c r="DZ66" s="48">
        <f t="shared" si="146"/>
      </c>
      <c r="EA66" s="48">
        <f t="shared" si="146"/>
      </c>
      <c r="EB66" s="48">
        <f t="shared" si="146"/>
      </c>
      <c r="EC66" s="48">
        <f t="shared" si="146"/>
      </c>
      <c r="ED66" s="48">
        <f t="shared" si="147"/>
      </c>
      <c r="EE66" s="48">
        <f t="shared" si="147"/>
      </c>
      <c r="EF66" s="48">
        <f t="shared" si="147"/>
      </c>
      <c r="EG66" s="48">
        <f t="shared" si="147"/>
      </c>
      <c r="EH66" s="48">
        <f t="shared" si="147"/>
      </c>
      <c r="EI66" s="48">
        <f t="shared" si="147"/>
      </c>
      <c r="EJ66" s="48">
        <f t="shared" si="147"/>
      </c>
      <c r="EK66" s="48">
        <f t="shared" si="147"/>
      </c>
      <c r="EL66" s="48">
        <f t="shared" si="147"/>
      </c>
      <c r="EM66" s="48">
        <f t="shared" si="147"/>
      </c>
      <c r="EN66" s="48">
        <f t="shared" si="148"/>
      </c>
      <c r="EO66" s="48">
        <f t="shared" si="148"/>
      </c>
      <c r="EP66" s="48">
        <f t="shared" si="148"/>
      </c>
      <c r="EQ66" s="48">
        <f t="shared" si="148"/>
      </c>
      <c r="ER66" s="48">
        <f t="shared" si="148"/>
      </c>
      <c r="ES66" s="48">
        <f t="shared" si="148"/>
      </c>
      <c r="ET66" s="48">
        <f t="shared" si="148"/>
      </c>
      <c r="EU66" s="48">
        <f t="shared" si="148"/>
      </c>
      <c r="EV66" s="48">
        <f t="shared" si="148"/>
      </c>
      <c r="EW66" s="48">
        <f t="shared" si="148"/>
      </c>
      <c r="EX66" s="48">
        <f t="shared" si="149"/>
      </c>
      <c r="EY66" s="48">
        <f t="shared" si="149"/>
      </c>
      <c r="EZ66" s="48">
        <f t="shared" si="149"/>
      </c>
      <c r="FA66" s="48">
        <f t="shared" si="149"/>
      </c>
      <c r="FB66" s="48">
        <f t="shared" si="149"/>
      </c>
      <c r="FC66" s="48">
        <f t="shared" si="149"/>
      </c>
      <c r="FD66" s="48">
        <f t="shared" si="149"/>
      </c>
      <c r="FE66" s="48">
        <f t="shared" si="149"/>
      </c>
      <c r="FF66" s="48">
        <f t="shared" si="149"/>
      </c>
      <c r="FG66" s="48">
        <f t="shared" si="149"/>
      </c>
      <c r="FH66" s="48">
        <f t="shared" si="150"/>
      </c>
      <c r="FI66" s="48">
        <f t="shared" si="150"/>
      </c>
      <c r="FJ66" s="48">
        <f t="shared" si="150"/>
      </c>
      <c r="FK66" s="48">
        <f t="shared" si="150"/>
      </c>
      <c r="FL66" s="48">
        <f t="shared" si="150"/>
      </c>
      <c r="FM66" s="48">
        <f t="shared" si="150"/>
      </c>
      <c r="FN66" s="48">
        <f t="shared" si="150"/>
      </c>
      <c r="FO66" s="48">
        <f t="shared" si="150"/>
      </c>
      <c r="FP66" s="48">
        <f t="shared" si="150"/>
      </c>
      <c r="FQ66" s="48">
        <f t="shared" si="150"/>
      </c>
      <c r="FR66" s="48">
        <f t="shared" si="151"/>
      </c>
      <c r="FS66" s="48">
        <f t="shared" si="151"/>
      </c>
      <c r="FT66" s="48">
        <f t="shared" si="151"/>
      </c>
      <c r="FU66" s="48">
        <f t="shared" si="151"/>
      </c>
      <c r="FV66" s="48">
        <f t="shared" si="151"/>
      </c>
      <c r="FW66" s="48">
        <f t="shared" si="151"/>
      </c>
      <c r="FX66" s="48">
        <f t="shared" si="151"/>
      </c>
      <c r="FY66" s="48">
        <f t="shared" si="151"/>
      </c>
      <c r="FZ66" s="48">
        <f t="shared" si="151"/>
      </c>
      <c r="GA66" s="48">
        <f t="shared" si="151"/>
      </c>
      <c r="GB66" s="48">
        <f t="shared" si="152"/>
      </c>
      <c r="GC66" s="48">
        <f t="shared" si="152"/>
      </c>
      <c r="GD66" s="48">
        <f t="shared" si="152"/>
      </c>
      <c r="GE66" s="48">
        <f t="shared" si="152"/>
      </c>
      <c r="GF66" s="48">
        <f t="shared" si="152"/>
      </c>
      <c r="GG66" s="48">
        <f t="shared" si="152"/>
      </c>
      <c r="GH66" s="48">
        <f t="shared" si="152"/>
      </c>
      <c r="GI66" s="48">
        <f t="shared" si="152"/>
      </c>
      <c r="GJ66" s="48">
        <f t="shared" si="152"/>
      </c>
      <c r="GK66" s="48">
        <f t="shared" si="152"/>
      </c>
      <c r="GL66" s="48">
        <f t="shared" si="153"/>
      </c>
      <c r="GM66" s="48">
        <f t="shared" si="153"/>
      </c>
      <c r="GN66" s="48">
        <f t="shared" si="153"/>
      </c>
      <c r="GO66" s="48">
        <f t="shared" si="153"/>
      </c>
      <c r="GP66" s="48">
        <f t="shared" si="153"/>
      </c>
      <c r="GQ66" s="48">
        <f t="shared" si="153"/>
      </c>
      <c r="GR66" s="48">
        <f t="shared" si="153"/>
      </c>
      <c r="GS66" s="48">
        <f t="shared" si="153"/>
      </c>
      <c r="GT66" s="48">
        <f t="shared" si="153"/>
      </c>
      <c r="GU66" s="48">
        <f t="shared" si="153"/>
      </c>
      <c r="GV66" s="48">
        <f t="shared" si="154"/>
      </c>
      <c r="GW66" s="48">
        <f t="shared" si="154"/>
      </c>
      <c r="GX66" s="48">
        <f t="shared" si="154"/>
      </c>
      <c r="GY66" s="48">
        <f t="shared" si="154"/>
      </c>
      <c r="GZ66" s="48">
        <f t="shared" si="154"/>
      </c>
      <c r="HA66" s="48">
        <f t="shared" si="154"/>
      </c>
      <c r="HB66" s="48">
        <f t="shared" si="154"/>
      </c>
      <c r="HC66" s="48">
        <f t="shared" si="154"/>
      </c>
      <c r="HD66" s="48">
        <f t="shared" si="154"/>
      </c>
      <c r="HE66" s="48">
        <f t="shared" si="154"/>
      </c>
      <c r="HF66" s="48">
        <f t="shared" si="155"/>
      </c>
      <c r="HG66" s="48">
        <f t="shared" si="155"/>
      </c>
      <c r="HH66" s="48">
        <f t="shared" si="155"/>
      </c>
      <c r="HI66" s="48">
        <f t="shared" si="155"/>
      </c>
      <c r="HJ66" s="48">
        <f t="shared" si="155"/>
      </c>
      <c r="HK66" s="48">
        <f t="shared" si="155"/>
      </c>
      <c r="HL66" s="48">
        <f t="shared" si="155"/>
      </c>
      <c r="HM66" s="48">
        <f t="shared" si="155"/>
      </c>
      <c r="HN66" s="48">
        <f t="shared" si="155"/>
      </c>
      <c r="HO66" s="48">
        <f t="shared" si="155"/>
      </c>
      <c r="HP66" s="48">
        <f t="shared" si="156"/>
      </c>
      <c r="HQ66" s="48">
        <f t="shared" si="156"/>
      </c>
      <c r="HR66" s="48">
        <f t="shared" si="156"/>
      </c>
      <c r="HS66" s="48">
        <f t="shared" si="156"/>
      </c>
      <c r="HT66" s="48">
        <f t="shared" si="156"/>
      </c>
      <c r="HU66" s="48">
        <f t="shared" si="156"/>
      </c>
      <c r="HV66" s="48">
        <f t="shared" si="156"/>
      </c>
      <c r="HW66" s="48">
        <f t="shared" si="156"/>
      </c>
      <c r="HX66" s="48">
        <f t="shared" si="156"/>
      </c>
      <c r="HY66" s="48">
        <f t="shared" si="156"/>
      </c>
      <c r="HZ66" s="48">
        <f t="shared" si="157"/>
      </c>
      <c r="IA66" s="48">
        <f t="shared" si="157"/>
      </c>
      <c r="IB66" s="48">
        <f t="shared" si="157"/>
      </c>
      <c r="IC66" s="48">
        <f t="shared" si="157"/>
      </c>
      <c r="ID66" s="48">
        <f t="shared" si="157"/>
      </c>
      <c r="IE66" s="48">
        <f t="shared" si="157"/>
      </c>
      <c r="IF66" s="48">
        <f t="shared" si="157"/>
      </c>
      <c r="IG66" s="48">
        <f t="shared" si="157"/>
      </c>
      <c r="IH66" s="48">
        <f t="shared" si="157"/>
      </c>
      <c r="II66" s="48">
        <f t="shared" si="157"/>
      </c>
      <c r="IJ66" s="48">
        <f t="shared" si="157"/>
      </c>
      <c r="IK66"/>
      <c r="IL66"/>
      <c r="IM66"/>
      <c r="IN66"/>
      <c r="IO66"/>
      <c r="IP66"/>
      <c r="IQ66"/>
    </row>
    <row r="67" spans="1:251" ht="24.75" customHeight="1" thickBot="1">
      <c r="A67" s="64"/>
      <c r="B67" s="62"/>
      <c r="C67" s="62"/>
      <c r="D67" s="62"/>
      <c r="E67" s="23">
        <f t="shared" si="110"/>
        <v>62</v>
      </c>
      <c r="F67" s="23" t="s">
        <v>36</v>
      </c>
      <c r="G67" s="52">
        <v>41829</v>
      </c>
      <c r="H67" s="53">
        <v>0.7083333333333334</v>
      </c>
      <c r="I67" s="65" t="str">
        <f ca="1">IF(TODAY()&gt;=DATE(2014,7,5),CONCATENATE(Scores!O67," : ",Scores!R67),"1st 59 : 1st 60")</f>
        <v>Argentina : Netherlands</v>
      </c>
      <c r="J67" s="218" t="s">
        <v>405</v>
      </c>
      <c r="K67" s="55">
        <v>41829</v>
      </c>
      <c r="L67" s="27"/>
      <c r="M67" s="21">
        <f t="shared" si="134"/>
        <v>-41829</v>
      </c>
      <c r="N67" s="22">
        <f t="shared" si="135"/>
      </c>
      <c r="O67" s="22">
        <f t="shared" si="135"/>
      </c>
      <c r="P67" s="22">
        <f t="shared" si="135"/>
      </c>
      <c r="Q67" s="22">
        <f t="shared" si="135"/>
        <v>1</v>
      </c>
      <c r="R67" s="22">
        <f t="shared" si="135"/>
      </c>
      <c r="S67" s="22">
        <f t="shared" si="135"/>
      </c>
      <c r="T67" s="22">
        <f t="shared" si="135"/>
      </c>
      <c r="U67" s="22">
        <f t="shared" si="135"/>
      </c>
      <c r="V67" s="22">
        <f t="shared" si="135"/>
      </c>
      <c r="W67" s="22">
        <f t="shared" si="135"/>
      </c>
      <c r="X67" s="22">
        <f t="shared" si="136"/>
      </c>
      <c r="Y67" s="22">
        <f t="shared" si="136"/>
      </c>
      <c r="Z67" s="22">
        <f t="shared" si="136"/>
      </c>
      <c r="AA67" s="22">
        <f t="shared" si="136"/>
      </c>
      <c r="AB67" s="22">
        <f t="shared" si="136"/>
      </c>
      <c r="AC67" s="22">
        <f t="shared" si="136"/>
      </c>
      <c r="AD67" s="22">
        <f t="shared" si="136"/>
      </c>
      <c r="AE67" s="22">
        <f t="shared" si="136"/>
      </c>
      <c r="AF67" s="22">
        <f t="shared" si="136"/>
      </c>
      <c r="AG67" s="22">
        <f t="shared" si="136"/>
      </c>
      <c r="AH67" s="22">
        <f t="shared" si="137"/>
      </c>
      <c r="AI67" s="22">
        <f t="shared" si="137"/>
      </c>
      <c r="AJ67" s="22">
        <f t="shared" si="137"/>
      </c>
      <c r="AK67" s="22">
        <f t="shared" si="137"/>
      </c>
      <c r="AL67" s="22">
        <f t="shared" si="137"/>
      </c>
      <c r="AM67" s="22">
        <f t="shared" si="137"/>
      </c>
      <c r="AN67" s="22">
        <f t="shared" si="137"/>
      </c>
      <c r="AO67" s="22">
        <f t="shared" si="137"/>
      </c>
      <c r="AP67" s="22">
        <f t="shared" si="137"/>
      </c>
      <c r="AQ67" s="22">
        <f t="shared" si="137"/>
      </c>
      <c r="AR67" s="22">
        <f t="shared" si="138"/>
      </c>
      <c r="AS67" s="22">
        <f t="shared" si="138"/>
      </c>
      <c r="AT67" s="22">
        <f t="shared" si="138"/>
      </c>
      <c r="AU67" s="22">
        <f t="shared" si="138"/>
      </c>
      <c r="AV67" s="22">
        <f t="shared" si="138"/>
      </c>
      <c r="AW67" s="22">
        <f t="shared" si="138"/>
      </c>
      <c r="AX67" s="22">
        <f t="shared" si="138"/>
      </c>
      <c r="AY67" s="22">
        <f t="shared" si="138"/>
      </c>
      <c r="AZ67" s="22">
        <f t="shared" si="138"/>
      </c>
      <c r="BA67" s="22">
        <f t="shared" si="138"/>
      </c>
      <c r="BB67" s="22">
        <f t="shared" si="139"/>
      </c>
      <c r="BC67" s="22">
        <f t="shared" si="139"/>
      </c>
      <c r="BD67" s="22">
        <f t="shared" si="139"/>
      </c>
      <c r="BE67" s="22">
        <f t="shared" si="139"/>
      </c>
      <c r="BF67" s="22">
        <f t="shared" si="139"/>
      </c>
      <c r="BG67" s="22">
        <f t="shared" si="139"/>
      </c>
      <c r="BH67" s="22">
        <f t="shared" si="139"/>
      </c>
      <c r="BI67" s="22">
        <f t="shared" si="139"/>
      </c>
      <c r="BJ67" s="22">
        <f t="shared" si="139"/>
      </c>
      <c r="BK67" s="48">
        <f t="shared" si="139"/>
      </c>
      <c r="BL67" s="48">
        <f t="shared" si="140"/>
      </c>
      <c r="BM67" s="48">
        <f t="shared" si="140"/>
      </c>
      <c r="BN67" s="48">
        <f t="shared" si="140"/>
      </c>
      <c r="BO67" s="48">
        <f t="shared" si="140"/>
      </c>
      <c r="BP67" s="48">
        <f t="shared" si="140"/>
      </c>
      <c r="BQ67" s="48">
        <f t="shared" si="140"/>
      </c>
      <c r="BR67" s="48">
        <f t="shared" si="140"/>
      </c>
      <c r="BS67" s="48">
        <f t="shared" si="140"/>
      </c>
      <c r="BT67" s="48">
        <f t="shared" si="140"/>
      </c>
      <c r="BU67" s="48">
        <f t="shared" si="140"/>
      </c>
      <c r="BV67" s="48">
        <f t="shared" si="141"/>
      </c>
      <c r="BW67" s="48">
        <f t="shared" si="141"/>
      </c>
      <c r="BX67" s="48">
        <f t="shared" si="141"/>
      </c>
      <c r="BY67" s="48">
        <f t="shared" si="141"/>
      </c>
      <c r="BZ67" s="48">
        <f t="shared" si="141"/>
      </c>
      <c r="CA67" s="48">
        <f t="shared" si="141"/>
      </c>
      <c r="CB67" s="48">
        <f t="shared" si="141"/>
      </c>
      <c r="CC67" s="48">
        <f t="shared" si="141"/>
      </c>
      <c r="CD67" s="48">
        <f t="shared" si="141"/>
      </c>
      <c r="CE67" s="48">
        <f t="shared" si="141"/>
      </c>
      <c r="CF67" s="48">
        <f t="shared" si="142"/>
      </c>
      <c r="CG67" s="48">
        <f t="shared" si="142"/>
      </c>
      <c r="CH67" s="48">
        <f t="shared" si="142"/>
      </c>
      <c r="CI67" s="48">
        <f t="shared" si="142"/>
      </c>
      <c r="CJ67" s="48">
        <f t="shared" si="142"/>
      </c>
      <c r="CK67" s="48">
        <f t="shared" si="142"/>
      </c>
      <c r="CL67" s="48">
        <f t="shared" si="142"/>
      </c>
      <c r="CM67" s="48">
        <f t="shared" si="142"/>
      </c>
      <c r="CN67" s="48">
        <f t="shared" si="142"/>
      </c>
      <c r="CO67" s="48">
        <f t="shared" si="142"/>
      </c>
      <c r="CP67" s="48">
        <f t="shared" si="143"/>
      </c>
      <c r="CQ67" s="48">
        <f t="shared" si="143"/>
      </c>
      <c r="CR67" s="48">
        <f t="shared" si="143"/>
      </c>
      <c r="CS67" s="48">
        <f t="shared" si="143"/>
      </c>
      <c r="CT67" s="48">
        <f t="shared" si="143"/>
      </c>
      <c r="CU67" s="48">
        <f t="shared" si="143"/>
      </c>
      <c r="CV67" s="48">
        <f t="shared" si="143"/>
      </c>
      <c r="CW67" s="48">
        <f t="shared" si="143"/>
      </c>
      <c r="CX67" s="48">
        <f t="shared" si="143"/>
      </c>
      <c r="CY67" s="48">
        <f t="shared" si="143"/>
      </c>
      <c r="CZ67" s="48">
        <f t="shared" si="144"/>
      </c>
      <c r="DA67" s="48">
        <f t="shared" si="144"/>
      </c>
      <c r="DB67" s="48">
        <f t="shared" si="144"/>
      </c>
      <c r="DC67" s="48">
        <f t="shared" si="144"/>
      </c>
      <c r="DD67" s="48">
        <f t="shared" si="144"/>
      </c>
      <c r="DE67" s="48">
        <f t="shared" si="144"/>
      </c>
      <c r="DF67" s="48">
        <f t="shared" si="144"/>
      </c>
      <c r="DG67" s="48">
        <f t="shared" si="144"/>
      </c>
      <c r="DH67" s="48">
        <f t="shared" si="144"/>
      </c>
      <c r="DI67" s="48">
        <f t="shared" si="144"/>
      </c>
      <c r="DJ67" s="48">
        <f t="shared" si="145"/>
      </c>
      <c r="DK67" s="48">
        <f t="shared" si="145"/>
      </c>
      <c r="DL67" s="48">
        <f t="shared" si="145"/>
      </c>
      <c r="DM67" s="48">
        <f t="shared" si="145"/>
      </c>
      <c r="DN67" s="48">
        <f t="shared" si="145"/>
      </c>
      <c r="DO67" s="48">
        <f t="shared" si="145"/>
      </c>
      <c r="DP67" s="48">
        <f t="shared" si="145"/>
      </c>
      <c r="DQ67" s="48">
        <f t="shared" si="145"/>
      </c>
      <c r="DR67" s="48">
        <f t="shared" si="145"/>
      </c>
      <c r="DS67" s="48">
        <f t="shared" si="145"/>
      </c>
      <c r="DT67" s="48">
        <f t="shared" si="146"/>
      </c>
      <c r="DU67" s="48">
        <f t="shared" si="146"/>
      </c>
      <c r="DV67" s="48">
        <f t="shared" si="146"/>
      </c>
      <c r="DW67" s="48">
        <f t="shared" si="146"/>
      </c>
      <c r="DX67" s="48">
        <f t="shared" si="146"/>
      </c>
      <c r="DY67" s="48">
        <f t="shared" si="146"/>
      </c>
      <c r="DZ67" s="48">
        <f t="shared" si="146"/>
      </c>
      <c r="EA67" s="48">
        <f t="shared" si="146"/>
      </c>
      <c r="EB67" s="48">
        <f t="shared" si="146"/>
      </c>
      <c r="EC67" s="48">
        <f t="shared" si="146"/>
      </c>
      <c r="ED67" s="48">
        <f t="shared" si="147"/>
      </c>
      <c r="EE67" s="48">
        <f t="shared" si="147"/>
      </c>
      <c r="EF67" s="48">
        <f t="shared" si="147"/>
      </c>
      <c r="EG67" s="48">
        <f t="shared" si="147"/>
      </c>
      <c r="EH67" s="48">
        <f t="shared" si="147"/>
      </c>
      <c r="EI67" s="48">
        <f t="shared" si="147"/>
      </c>
      <c r="EJ67" s="48">
        <f t="shared" si="147"/>
      </c>
      <c r="EK67" s="48">
        <f t="shared" si="147"/>
      </c>
      <c r="EL67" s="48">
        <f t="shared" si="147"/>
      </c>
      <c r="EM67" s="48">
        <f t="shared" si="147"/>
      </c>
      <c r="EN67" s="48">
        <f t="shared" si="148"/>
      </c>
      <c r="EO67" s="48">
        <f t="shared" si="148"/>
      </c>
      <c r="EP67" s="48">
        <f t="shared" si="148"/>
      </c>
      <c r="EQ67" s="48">
        <f t="shared" si="148"/>
      </c>
      <c r="ER67" s="48">
        <f t="shared" si="148"/>
      </c>
      <c r="ES67" s="48">
        <f t="shared" si="148"/>
      </c>
      <c r="ET67" s="48">
        <f t="shared" si="148"/>
      </c>
      <c r="EU67" s="48">
        <f t="shared" si="148"/>
      </c>
      <c r="EV67" s="48">
        <f t="shared" si="148"/>
      </c>
      <c r="EW67" s="48">
        <f t="shared" si="148"/>
      </c>
      <c r="EX67" s="48">
        <f t="shared" si="149"/>
      </c>
      <c r="EY67" s="48">
        <f t="shared" si="149"/>
      </c>
      <c r="EZ67" s="48">
        <f t="shared" si="149"/>
      </c>
      <c r="FA67" s="48">
        <f t="shared" si="149"/>
      </c>
      <c r="FB67" s="48">
        <f t="shared" si="149"/>
      </c>
      <c r="FC67" s="48">
        <f t="shared" si="149"/>
      </c>
      <c r="FD67" s="48">
        <f t="shared" si="149"/>
      </c>
      <c r="FE67" s="48">
        <f t="shared" si="149"/>
      </c>
      <c r="FF67" s="48">
        <f t="shared" si="149"/>
      </c>
      <c r="FG67" s="48">
        <f t="shared" si="149"/>
      </c>
      <c r="FH67" s="48">
        <f t="shared" si="150"/>
      </c>
      <c r="FI67" s="48">
        <f t="shared" si="150"/>
      </c>
      <c r="FJ67" s="48">
        <f t="shared" si="150"/>
      </c>
      <c r="FK67" s="48">
        <f t="shared" si="150"/>
      </c>
      <c r="FL67" s="48">
        <f t="shared" si="150"/>
      </c>
      <c r="FM67" s="48">
        <f t="shared" si="150"/>
      </c>
      <c r="FN67" s="48">
        <f t="shared" si="150"/>
      </c>
      <c r="FO67" s="48">
        <f t="shared" si="150"/>
      </c>
      <c r="FP67" s="48">
        <f t="shared" si="150"/>
      </c>
      <c r="FQ67" s="48">
        <f t="shared" si="150"/>
      </c>
      <c r="FR67" s="48">
        <f t="shared" si="151"/>
      </c>
      <c r="FS67" s="48">
        <f t="shared" si="151"/>
      </c>
      <c r="FT67" s="48">
        <f t="shared" si="151"/>
      </c>
      <c r="FU67" s="48">
        <f t="shared" si="151"/>
      </c>
      <c r="FV67" s="48">
        <f t="shared" si="151"/>
      </c>
      <c r="FW67" s="48">
        <f t="shared" si="151"/>
      </c>
      <c r="FX67" s="48">
        <f t="shared" si="151"/>
      </c>
      <c r="FY67" s="48">
        <f t="shared" si="151"/>
      </c>
      <c r="FZ67" s="48">
        <f t="shared" si="151"/>
      </c>
      <c r="GA67" s="48">
        <f t="shared" si="151"/>
      </c>
      <c r="GB67" s="48">
        <f t="shared" si="152"/>
      </c>
      <c r="GC67" s="48">
        <f t="shared" si="152"/>
      </c>
      <c r="GD67" s="48">
        <f t="shared" si="152"/>
      </c>
      <c r="GE67" s="48">
        <f t="shared" si="152"/>
      </c>
      <c r="GF67" s="48">
        <f t="shared" si="152"/>
      </c>
      <c r="GG67" s="48">
        <f t="shared" si="152"/>
      </c>
      <c r="GH67" s="48">
        <f t="shared" si="152"/>
      </c>
      <c r="GI67" s="48">
        <f t="shared" si="152"/>
      </c>
      <c r="GJ67" s="48">
        <f t="shared" si="152"/>
      </c>
      <c r="GK67" s="48">
        <f t="shared" si="152"/>
      </c>
      <c r="GL67" s="48">
        <f t="shared" si="153"/>
      </c>
      <c r="GM67" s="48">
        <f t="shared" si="153"/>
      </c>
      <c r="GN67" s="48">
        <f t="shared" si="153"/>
      </c>
      <c r="GO67" s="48">
        <f t="shared" si="153"/>
      </c>
      <c r="GP67" s="48">
        <f t="shared" si="153"/>
      </c>
      <c r="GQ67" s="48">
        <f t="shared" si="153"/>
      </c>
      <c r="GR67" s="48">
        <f t="shared" si="153"/>
      </c>
      <c r="GS67" s="48">
        <f t="shared" si="153"/>
      </c>
      <c r="GT67" s="48">
        <f t="shared" si="153"/>
      </c>
      <c r="GU67" s="48">
        <f t="shared" si="153"/>
      </c>
      <c r="GV67" s="48">
        <f t="shared" si="154"/>
      </c>
      <c r="GW67" s="48">
        <f t="shared" si="154"/>
      </c>
      <c r="GX67" s="48">
        <f t="shared" si="154"/>
      </c>
      <c r="GY67" s="48">
        <f t="shared" si="154"/>
      </c>
      <c r="GZ67" s="48">
        <f t="shared" si="154"/>
      </c>
      <c r="HA67" s="48">
        <f t="shared" si="154"/>
      </c>
      <c r="HB67" s="48">
        <f t="shared" si="154"/>
      </c>
      <c r="HC67" s="48">
        <f t="shared" si="154"/>
      </c>
      <c r="HD67" s="48">
        <f t="shared" si="154"/>
      </c>
      <c r="HE67" s="48">
        <f t="shared" si="154"/>
      </c>
      <c r="HF67" s="48">
        <f t="shared" si="155"/>
      </c>
      <c r="HG67" s="48">
        <f t="shared" si="155"/>
      </c>
      <c r="HH67" s="48">
        <f t="shared" si="155"/>
      </c>
      <c r="HI67" s="48">
        <f t="shared" si="155"/>
      </c>
      <c r="HJ67" s="48">
        <f t="shared" si="155"/>
      </c>
      <c r="HK67" s="48">
        <f t="shared" si="155"/>
      </c>
      <c r="HL67" s="48">
        <f t="shared" si="155"/>
      </c>
      <c r="HM67" s="48">
        <f t="shared" si="155"/>
      </c>
      <c r="HN67" s="48">
        <f t="shared" si="155"/>
      </c>
      <c r="HO67" s="48">
        <f t="shared" si="155"/>
      </c>
      <c r="HP67" s="48">
        <f t="shared" si="156"/>
      </c>
      <c r="HQ67" s="48">
        <f t="shared" si="156"/>
      </c>
      <c r="HR67" s="48">
        <f t="shared" si="156"/>
      </c>
      <c r="HS67" s="48">
        <f t="shared" si="156"/>
      </c>
      <c r="HT67" s="48">
        <f t="shared" si="156"/>
      </c>
      <c r="HU67" s="48">
        <f t="shared" si="156"/>
      </c>
      <c r="HV67" s="48">
        <f t="shared" si="156"/>
      </c>
      <c r="HW67" s="48">
        <f t="shared" si="156"/>
      </c>
      <c r="HX67" s="48">
        <f t="shared" si="156"/>
      </c>
      <c r="HY67" s="48">
        <f t="shared" si="156"/>
      </c>
      <c r="HZ67" s="48">
        <f t="shared" si="157"/>
      </c>
      <c r="IA67" s="48">
        <f t="shared" si="157"/>
      </c>
      <c r="IB67" s="48">
        <f t="shared" si="157"/>
      </c>
      <c r="IC67" s="48">
        <f t="shared" si="157"/>
      </c>
      <c r="ID67" s="48">
        <f t="shared" si="157"/>
      </c>
      <c r="IE67" s="48">
        <f t="shared" si="157"/>
      </c>
      <c r="IF67" s="48">
        <f t="shared" si="157"/>
      </c>
      <c r="IG67" s="48">
        <f t="shared" si="157"/>
      </c>
      <c r="IH67" s="48">
        <f t="shared" si="157"/>
      </c>
      <c r="II67" s="48">
        <f t="shared" si="157"/>
      </c>
      <c r="IJ67" s="48">
        <f t="shared" si="157"/>
      </c>
      <c r="IK67"/>
      <c r="IL67"/>
      <c r="IM67"/>
      <c r="IN67"/>
      <c r="IO67"/>
      <c r="IP67"/>
      <c r="IQ67"/>
    </row>
    <row r="68" spans="1:251" ht="24.75" customHeight="1" thickBot="1" thickTop="1">
      <c r="A68" s="64"/>
      <c r="B68" s="62"/>
      <c r="C68" s="62"/>
      <c r="D68" s="62"/>
      <c r="E68" s="23">
        <f t="shared" si="110"/>
        <v>63</v>
      </c>
      <c r="F68" s="23" t="s">
        <v>37</v>
      </c>
      <c r="G68" s="52">
        <v>41832</v>
      </c>
      <c r="H68" s="53">
        <v>0.7083333333333334</v>
      </c>
      <c r="I68" s="65" t="str">
        <f ca="1">IF(TODAY()&gt;=DATE(2014,7,9),CONCATENATE(Scores!I73," : ",Scores!L73),"2nd 61 : 2nd 62")</f>
        <v>Netherlands : Brazil</v>
      </c>
      <c r="J68" s="218" t="s">
        <v>421</v>
      </c>
      <c r="K68" s="55">
        <v>41832</v>
      </c>
      <c r="L68" s="27"/>
      <c r="M68" s="21">
        <f t="shared" si="134"/>
        <v>-41832</v>
      </c>
      <c r="N68" s="22">
        <f t="shared" si="135"/>
      </c>
      <c r="O68" s="22">
        <f t="shared" si="135"/>
      </c>
      <c r="P68" s="22">
        <f t="shared" si="135"/>
      </c>
      <c r="Q68" s="22">
        <f t="shared" si="135"/>
      </c>
      <c r="R68" s="22">
        <f t="shared" si="135"/>
      </c>
      <c r="S68" s="22">
        <f t="shared" si="135"/>
      </c>
      <c r="T68" s="22">
        <f t="shared" si="135"/>
        <v>1</v>
      </c>
      <c r="U68" s="22">
        <f t="shared" si="135"/>
      </c>
      <c r="V68" s="22">
        <f t="shared" si="135"/>
      </c>
      <c r="W68" s="22">
        <f t="shared" si="135"/>
      </c>
      <c r="X68" s="22">
        <f t="shared" si="136"/>
      </c>
      <c r="Y68" s="22">
        <f t="shared" si="136"/>
      </c>
      <c r="Z68" s="22">
        <f t="shared" si="136"/>
      </c>
      <c r="AA68" s="22">
        <f t="shared" si="136"/>
      </c>
      <c r="AB68" s="22">
        <f t="shared" si="136"/>
      </c>
      <c r="AC68" s="22">
        <f t="shared" si="136"/>
      </c>
      <c r="AD68" s="22">
        <f t="shared" si="136"/>
      </c>
      <c r="AE68" s="22">
        <f t="shared" si="136"/>
      </c>
      <c r="AF68" s="22">
        <f t="shared" si="136"/>
      </c>
      <c r="AG68" s="22">
        <f t="shared" si="136"/>
      </c>
      <c r="AH68" s="22">
        <f t="shared" si="137"/>
      </c>
      <c r="AI68" s="22">
        <f t="shared" si="137"/>
      </c>
      <c r="AJ68" s="22">
        <f t="shared" si="137"/>
      </c>
      <c r="AK68" s="22">
        <f t="shared" si="137"/>
      </c>
      <c r="AL68" s="22">
        <f t="shared" si="137"/>
      </c>
      <c r="AM68" s="22">
        <f t="shared" si="137"/>
      </c>
      <c r="AN68" s="22">
        <f t="shared" si="137"/>
      </c>
      <c r="AO68" s="22">
        <f t="shared" si="137"/>
      </c>
      <c r="AP68" s="22">
        <f t="shared" si="137"/>
      </c>
      <c r="AQ68" s="22">
        <f t="shared" si="137"/>
      </c>
      <c r="AR68" s="22">
        <f t="shared" si="138"/>
      </c>
      <c r="AS68" s="22">
        <f t="shared" si="138"/>
      </c>
      <c r="AT68" s="22">
        <f t="shared" si="138"/>
      </c>
      <c r="AU68" s="22">
        <f t="shared" si="138"/>
      </c>
      <c r="AV68" s="22">
        <f t="shared" si="138"/>
      </c>
      <c r="AW68" s="22">
        <f t="shared" si="138"/>
      </c>
      <c r="AX68" s="22">
        <f t="shared" si="138"/>
      </c>
      <c r="AY68" s="22">
        <f t="shared" si="138"/>
      </c>
      <c r="AZ68" s="22">
        <f t="shared" si="138"/>
      </c>
      <c r="BA68" s="22">
        <f t="shared" si="138"/>
      </c>
      <c r="BB68" s="22">
        <f t="shared" si="139"/>
      </c>
      <c r="BC68" s="22">
        <f t="shared" si="139"/>
      </c>
      <c r="BD68" s="22">
        <f t="shared" si="139"/>
      </c>
      <c r="BE68" s="22">
        <f t="shared" si="139"/>
      </c>
      <c r="BF68" s="22">
        <f t="shared" si="139"/>
      </c>
      <c r="BG68" s="22">
        <f t="shared" si="139"/>
      </c>
      <c r="BH68" s="22">
        <f t="shared" si="139"/>
      </c>
      <c r="BI68" s="22">
        <f t="shared" si="139"/>
      </c>
      <c r="BJ68" s="22">
        <f t="shared" si="139"/>
      </c>
      <c r="BK68" s="48">
        <f t="shared" si="139"/>
      </c>
      <c r="BL68" s="48">
        <f t="shared" si="140"/>
      </c>
      <c r="BM68" s="48">
        <f t="shared" si="140"/>
      </c>
      <c r="BN68" s="48">
        <f t="shared" si="140"/>
      </c>
      <c r="BO68" s="48">
        <f t="shared" si="140"/>
      </c>
      <c r="BP68" s="48">
        <f t="shared" si="140"/>
      </c>
      <c r="BQ68" s="48">
        <f t="shared" si="140"/>
      </c>
      <c r="BR68" s="48">
        <f t="shared" si="140"/>
      </c>
      <c r="BS68" s="48">
        <f t="shared" si="140"/>
      </c>
      <c r="BT68" s="48">
        <f t="shared" si="140"/>
      </c>
      <c r="BU68" s="48">
        <f t="shared" si="140"/>
      </c>
      <c r="BV68" s="48">
        <f t="shared" si="141"/>
      </c>
      <c r="BW68" s="48">
        <f t="shared" si="141"/>
      </c>
      <c r="BX68" s="48">
        <f t="shared" si="141"/>
      </c>
      <c r="BY68" s="48">
        <f t="shared" si="141"/>
      </c>
      <c r="BZ68" s="48">
        <f t="shared" si="141"/>
      </c>
      <c r="CA68" s="48">
        <f t="shared" si="141"/>
      </c>
      <c r="CB68" s="48">
        <f t="shared" si="141"/>
      </c>
      <c r="CC68" s="48">
        <f t="shared" si="141"/>
      </c>
      <c r="CD68" s="48">
        <f t="shared" si="141"/>
      </c>
      <c r="CE68" s="48">
        <f t="shared" si="141"/>
      </c>
      <c r="CF68" s="48">
        <f t="shared" si="142"/>
      </c>
      <c r="CG68" s="48">
        <f t="shared" si="142"/>
      </c>
      <c r="CH68" s="48">
        <f t="shared" si="142"/>
      </c>
      <c r="CI68" s="48">
        <f t="shared" si="142"/>
      </c>
      <c r="CJ68" s="48">
        <f t="shared" si="142"/>
      </c>
      <c r="CK68" s="48">
        <f t="shared" si="142"/>
      </c>
      <c r="CL68" s="48">
        <f t="shared" si="142"/>
      </c>
      <c r="CM68" s="48">
        <f t="shared" si="142"/>
      </c>
      <c r="CN68" s="48">
        <f t="shared" si="142"/>
      </c>
      <c r="CO68" s="48">
        <f t="shared" si="142"/>
      </c>
      <c r="CP68" s="48">
        <f t="shared" si="143"/>
      </c>
      <c r="CQ68" s="48">
        <f t="shared" si="143"/>
      </c>
      <c r="CR68" s="48">
        <f t="shared" si="143"/>
      </c>
      <c r="CS68" s="48">
        <f t="shared" si="143"/>
      </c>
      <c r="CT68" s="48">
        <f t="shared" si="143"/>
      </c>
      <c r="CU68" s="48">
        <f t="shared" si="143"/>
      </c>
      <c r="CV68" s="48">
        <f t="shared" si="143"/>
      </c>
      <c r="CW68" s="48">
        <f t="shared" si="143"/>
      </c>
      <c r="CX68" s="48">
        <f t="shared" si="143"/>
      </c>
      <c r="CY68" s="48">
        <f t="shared" si="143"/>
      </c>
      <c r="CZ68" s="48">
        <f t="shared" si="144"/>
      </c>
      <c r="DA68" s="48">
        <f t="shared" si="144"/>
      </c>
      <c r="DB68" s="48">
        <f t="shared" si="144"/>
      </c>
      <c r="DC68" s="48">
        <f t="shared" si="144"/>
      </c>
      <c r="DD68" s="48">
        <f t="shared" si="144"/>
      </c>
      <c r="DE68" s="48">
        <f t="shared" si="144"/>
      </c>
      <c r="DF68" s="48">
        <f t="shared" si="144"/>
      </c>
      <c r="DG68" s="48">
        <f t="shared" si="144"/>
      </c>
      <c r="DH68" s="48">
        <f t="shared" si="144"/>
      </c>
      <c r="DI68" s="48">
        <f t="shared" si="144"/>
      </c>
      <c r="DJ68" s="48">
        <f t="shared" si="145"/>
      </c>
      <c r="DK68" s="48">
        <f t="shared" si="145"/>
      </c>
      <c r="DL68" s="48">
        <f t="shared" si="145"/>
      </c>
      <c r="DM68" s="48">
        <f t="shared" si="145"/>
      </c>
      <c r="DN68" s="48">
        <f t="shared" si="145"/>
      </c>
      <c r="DO68" s="48">
        <f t="shared" si="145"/>
      </c>
      <c r="DP68" s="48">
        <f t="shared" si="145"/>
      </c>
      <c r="DQ68" s="48">
        <f t="shared" si="145"/>
      </c>
      <c r="DR68" s="48">
        <f t="shared" si="145"/>
      </c>
      <c r="DS68" s="48">
        <f t="shared" si="145"/>
      </c>
      <c r="DT68" s="48">
        <f t="shared" si="146"/>
      </c>
      <c r="DU68" s="48">
        <f t="shared" si="146"/>
      </c>
      <c r="DV68" s="48">
        <f t="shared" si="146"/>
      </c>
      <c r="DW68" s="48">
        <f t="shared" si="146"/>
      </c>
      <c r="DX68" s="48">
        <f t="shared" si="146"/>
      </c>
      <c r="DY68" s="48">
        <f t="shared" si="146"/>
      </c>
      <c r="DZ68" s="48">
        <f t="shared" si="146"/>
      </c>
      <c r="EA68" s="48">
        <f t="shared" si="146"/>
      </c>
      <c r="EB68" s="48">
        <f t="shared" si="146"/>
      </c>
      <c r="EC68" s="48">
        <f t="shared" si="146"/>
      </c>
      <c r="ED68" s="48">
        <f t="shared" si="147"/>
      </c>
      <c r="EE68" s="48">
        <f t="shared" si="147"/>
      </c>
      <c r="EF68" s="48">
        <f t="shared" si="147"/>
      </c>
      <c r="EG68" s="48">
        <f t="shared" si="147"/>
      </c>
      <c r="EH68" s="48">
        <f t="shared" si="147"/>
      </c>
      <c r="EI68" s="48">
        <f t="shared" si="147"/>
      </c>
      <c r="EJ68" s="48">
        <f t="shared" si="147"/>
      </c>
      <c r="EK68" s="48">
        <f t="shared" si="147"/>
      </c>
      <c r="EL68" s="48">
        <f t="shared" si="147"/>
      </c>
      <c r="EM68" s="48">
        <f t="shared" si="147"/>
      </c>
      <c r="EN68" s="48">
        <f t="shared" si="148"/>
      </c>
      <c r="EO68" s="48">
        <f t="shared" si="148"/>
      </c>
      <c r="EP68" s="48">
        <f t="shared" si="148"/>
      </c>
      <c r="EQ68" s="48">
        <f t="shared" si="148"/>
      </c>
      <c r="ER68" s="48">
        <f t="shared" si="148"/>
      </c>
      <c r="ES68" s="48">
        <f t="shared" si="148"/>
      </c>
      <c r="ET68" s="48">
        <f t="shared" si="148"/>
      </c>
      <c r="EU68" s="48">
        <f t="shared" si="148"/>
      </c>
      <c r="EV68" s="48">
        <f t="shared" si="148"/>
      </c>
      <c r="EW68" s="48">
        <f t="shared" si="148"/>
      </c>
      <c r="EX68" s="48">
        <f t="shared" si="149"/>
      </c>
      <c r="EY68" s="48">
        <f t="shared" si="149"/>
      </c>
      <c r="EZ68" s="48">
        <f t="shared" si="149"/>
      </c>
      <c r="FA68" s="48">
        <f t="shared" si="149"/>
      </c>
      <c r="FB68" s="48">
        <f t="shared" si="149"/>
      </c>
      <c r="FC68" s="48">
        <f t="shared" si="149"/>
      </c>
      <c r="FD68" s="48">
        <f t="shared" si="149"/>
      </c>
      <c r="FE68" s="48">
        <f t="shared" si="149"/>
      </c>
      <c r="FF68" s="48">
        <f t="shared" si="149"/>
      </c>
      <c r="FG68" s="48">
        <f t="shared" si="149"/>
      </c>
      <c r="FH68" s="48">
        <f t="shared" si="150"/>
      </c>
      <c r="FI68" s="48">
        <f t="shared" si="150"/>
      </c>
      <c r="FJ68" s="48">
        <f t="shared" si="150"/>
      </c>
      <c r="FK68" s="48">
        <f t="shared" si="150"/>
      </c>
      <c r="FL68" s="48">
        <f t="shared" si="150"/>
      </c>
      <c r="FM68" s="48">
        <f t="shared" si="150"/>
      </c>
      <c r="FN68" s="48">
        <f t="shared" si="150"/>
      </c>
      <c r="FO68" s="48">
        <f t="shared" si="150"/>
      </c>
      <c r="FP68" s="48">
        <f t="shared" si="150"/>
      </c>
      <c r="FQ68" s="48">
        <f t="shared" si="150"/>
      </c>
      <c r="FR68" s="48">
        <f t="shared" si="151"/>
      </c>
      <c r="FS68" s="48">
        <f t="shared" si="151"/>
      </c>
      <c r="FT68" s="48">
        <f t="shared" si="151"/>
      </c>
      <c r="FU68" s="48">
        <f t="shared" si="151"/>
      </c>
      <c r="FV68" s="48">
        <f t="shared" si="151"/>
      </c>
      <c r="FW68" s="48">
        <f t="shared" si="151"/>
      </c>
      <c r="FX68" s="48">
        <f t="shared" si="151"/>
      </c>
      <c r="FY68" s="48">
        <f t="shared" si="151"/>
      </c>
      <c r="FZ68" s="48">
        <f t="shared" si="151"/>
      </c>
      <c r="GA68" s="48">
        <f t="shared" si="151"/>
      </c>
      <c r="GB68" s="48">
        <f t="shared" si="152"/>
      </c>
      <c r="GC68" s="48">
        <f t="shared" si="152"/>
      </c>
      <c r="GD68" s="48">
        <f t="shared" si="152"/>
      </c>
      <c r="GE68" s="48">
        <f t="shared" si="152"/>
      </c>
      <c r="GF68" s="48">
        <f t="shared" si="152"/>
      </c>
      <c r="GG68" s="48">
        <f t="shared" si="152"/>
      </c>
      <c r="GH68" s="48">
        <f t="shared" si="152"/>
      </c>
      <c r="GI68" s="48">
        <f t="shared" si="152"/>
      </c>
      <c r="GJ68" s="48">
        <f t="shared" si="152"/>
      </c>
      <c r="GK68" s="48">
        <f t="shared" si="152"/>
      </c>
      <c r="GL68" s="48">
        <f t="shared" si="153"/>
      </c>
      <c r="GM68" s="48">
        <f t="shared" si="153"/>
      </c>
      <c r="GN68" s="48">
        <f t="shared" si="153"/>
      </c>
      <c r="GO68" s="48">
        <f t="shared" si="153"/>
      </c>
      <c r="GP68" s="48">
        <f t="shared" si="153"/>
      </c>
      <c r="GQ68" s="48">
        <f t="shared" si="153"/>
      </c>
      <c r="GR68" s="48">
        <f t="shared" si="153"/>
      </c>
      <c r="GS68" s="48">
        <f t="shared" si="153"/>
      </c>
      <c r="GT68" s="48">
        <f t="shared" si="153"/>
      </c>
      <c r="GU68" s="48">
        <f t="shared" si="153"/>
      </c>
      <c r="GV68" s="48">
        <f t="shared" si="154"/>
      </c>
      <c r="GW68" s="48">
        <f t="shared" si="154"/>
      </c>
      <c r="GX68" s="48">
        <f t="shared" si="154"/>
      </c>
      <c r="GY68" s="48">
        <f t="shared" si="154"/>
      </c>
      <c r="GZ68" s="48">
        <f t="shared" si="154"/>
      </c>
      <c r="HA68" s="48">
        <f t="shared" si="154"/>
      </c>
      <c r="HB68" s="48">
        <f t="shared" si="154"/>
      </c>
      <c r="HC68" s="48">
        <f t="shared" si="154"/>
      </c>
      <c r="HD68" s="48">
        <f t="shared" si="154"/>
      </c>
      <c r="HE68" s="48">
        <f t="shared" si="154"/>
      </c>
      <c r="HF68" s="48">
        <f t="shared" si="155"/>
      </c>
      <c r="HG68" s="48">
        <f t="shared" si="155"/>
      </c>
      <c r="HH68" s="48">
        <f t="shared" si="155"/>
      </c>
      <c r="HI68" s="48">
        <f t="shared" si="155"/>
      </c>
      <c r="HJ68" s="48">
        <f t="shared" si="155"/>
      </c>
      <c r="HK68" s="48">
        <f t="shared" si="155"/>
      </c>
      <c r="HL68" s="48">
        <f t="shared" si="155"/>
      </c>
      <c r="HM68" s="48">
        <f t="shared" si="155"/>
      </c>
      <c r="HN68" s="48">
        <f t="shared" si="155"/>
      </c>
      <c r="HO68" s="48">
        <f t="shared" si="155"/>
      </c>
      <c r="HP68" s="48">
        <f t="shared" si="156"/>
      </c>
      <c r="HQ68" s="48">
        <f t="shared" si="156"/>
      </c>
      <c r="HR68" s="48">
        <f t="shared" si="156"/>
      </c>
      <c r="HS68" s="48">
        <f t="shared" si="156"/>
      </c>
      <c r="HT68" s="48">
        <f t="shared" si="156"/>
      </c>
      <c r="HU68" s="48">
        <f t="shared" si="156"/>
      </c>
      <c r="HV68" s="48">
        <f t="shared" si="156"/>
      </c>
      <c r="HW68" s="48">
        <f t="shared" si="156"/>
      </c>
      <c r="HX68" s="48">
        <f t="shared" si="156"/>
      </c>
      <c r="HY68" s="48">
        <f t="shared" si="156"/>
      </c>
      <c r="HZ68" s="48">
        <f t="shared" si="157"/>
      </c>
      <c r="IA68" s="48">
        <f t="shared" si="157"/>
      </c>
      <c r="IB68" s="48">
        <f t="shared" si="157"/>
      </c>
      <c r="IC68" s="48">
        <f t="shared" si="157"/>
      </c>
      <c r="ID68" s="48">
        <f t="shared" si="157"/>
      </c>
      <c r="IE68" s="48">
        <f t="shared" si="157"/>
      </c>
      <c r="IF68" s="48">
        <f t="shared" si="157"/>
      </c>
      <c r="IG68" s="48">
        <f t="shared" si="157"/>
      </c>
      <c r="IH68" s="48">
        <f t="shared" si="157"/>
      </c>
      <c r="II68" s="48">
        <f t="shared" si="157"/>
      </c>
      <c r="IJ68" s="48">
        <f t="shared" si="157"/>
      </c>
      <c r="IK68"/>
      <c r="IL68"/>
      <c r="IM68"/>
      <c r="IN68"/>
      <c r="IO68"/>
      <c r="IP68"/>
      <c r="IQ68"/>
    </row>
    <row r="69" spans="1:251" ht="24.75" customHeight="1" thickTop="1">
      <c r="A69" s="64"/>
      <c r="B69" s="62"/>
      <c r="C69" s="62"/>
      <c r="D69" s="62"/>
      <c r="E69" s="23">
        <f t="shared" si="110"/>
        <v>64</v>
      </c>
      <c r="F69" s="23" t="s">
        <v>38</v>
      </c>
      <c r="G69" s="66">
        <v>41833</v>
      </c>
      <c r="H69" s="25">
        <v>0.6666666666666666</v>
      </c>
      <c r="I69" s="30" t="str">
        <f ca="1">IF(TODAY()&gt;=DATE(2014,7,9),CONCATENATE(Scores!O79," : ",Scores!R79),"1st 61 : 1st 62")</f>
        <v>Argentina : Germany</v>
      </c>
      <c r="J69" s="217" t="s">
        <v>487</v>
      </c>
      <c r="K69" s="27">
        <v>41833</v>
      </c>
      <c r="L69" s="27"/>
      <c r="M69" s="21">
        <f t="shared" si="134"/>
        <v>-41833</v>
      </c>
      <c r="N69" s="22">
        <f t="shared" si="135"/>
      </c>
      <c r="O69" s="22">
        <f t="shared" si="135"/>
      </c>
      <c r="P69" s="22">
        <f t="shared" si="135"/>
      </c>
      <c r="Q69" s="22">
        <f t="shared" si="135"/>
      </c>
      <c r="R69" s="22">
        <f t="shared" si="135"/>
      </c>
      <c r="S69" s="22">
        <f t="shared" si="135"/>
      </c>
      <c r="T69" s="22">
        <f t="shared" si="135"/>
      </c>
      <c r="U69" s="22">
        <f t="shared" si="135"/>
        <v>1</v>
      </c>
      <c r="V69" s="22">
        <f t="shared" si="135"/>
      </c>
      <c r="W69" s="22">
        <f t="shared" si="135"/>
      </c>
      <c r="X69" s="22">
        <f t="shared" si="136"/>
      </c>
      <c r="Y69" s="22">
        <f t="shared" si="136"/>
      </c>
      <c r="Z69" s="22">
        <f t="shared" si="136"/>
      </c>
      <c r="AA69" s="22">
        <f t="shared" si="136"/>
      </c>
      <c r="AB69" s="22">
        <f t="shared" si="136"/>
      </c>
      <c r="AC69" s="22">
        <f t="shared" si="136"/>
      </c>
      <c r="AD69" s="22">
        <f t="shared" si="136"/>
      </c>
      <c r="AE69" s="22">
        <f t="shared" si="136"/>
      </c>
      <c r="AF69" s="22">
        <f t="shared" si="136"/>
      </c>
      <c r="AG69" s="22">
        <f t="shared" si="136"/>
      </c>
      <c r="AH69" s="22">
        <f t="shared" si="137"/>
      </c>
      <c r="AI69" s="22">
        <f t="shared" si="137"/>
      </c>
      <c r="AJ69" s="22">
        <f t="shared" si="137"/>
      </c>
      <c r="AK69" s="22">
        <f t="shared" si="137"/>
      </c>
      <c r="AL69" s="22">
        <f t="shared" si="137"/>
      </c>
      <c r="AM69" s="22">
        <f t="shared" si="137"/>
      </c>
      <c r="AN69" s="22">
        <f t="shared" si="137"/>
      </c>
      <c r="AO69" s="22">
        <f t="shared" si="137"/>
      </c>
      <c r="AP69" s="22">
        <f t="shared" si="137"/>
      </c>
      <c r="AQ69" s="22">
        <f t="shared" si="137"/>
      </c>
      <c r="AR69" s="22">
        <f t="shared" si="138"/>
      </c>
      <c r="AS69" s="22">
        <f t="shared" si="138"/>
      </c>
      <c r="AT69" s="22">
        <f t="shared" si="138"/>
      </c>
      <c r="AU69" s="22">
        <f t="shared" si="138"/>
      </c>
      <c r="AV69" s="22">
        <f t="shared" si="138"/>
      </c>
      <c r="AW69" s="22">
        <f t="shared" si="138"/>
      </c>
      <c r="AX69" s="22">
        <f t="shared" si="138"/>
      </c>
      <c r="AY69" s="22">
        <f t="shared" si="138"/>
      </c>
      <c r="AZ69" s="22">
        <f t="shared" si="138"/>
      </c>
      <c r="BA69" s="22">
        <f t="shared" si="138"/>
      </c>
      <c r="BB69" s="22">
        <f t="shared" si="139"/>
      </c>
      <c r="BC69" s="22">
        <f t="shared" si="139"/>
      </c>
      <c r="BD69" s="22">
        <f t="shared" si="139"/>
      </c>
      <c r="BE69" s="22">
        <f t="shared" si="139"/>
      </c>
      <c r="BF69" s="22">
        <f t="shared" si="139"/>
      </c>
      <c r="BG69" s="22">
        <f t="shared" si="139"/>
      </c>
      <c r="BH69" s="22">
        <f t="shared" si="139"/>
      </c>
      <c r="BI69" s="22">
        <f t="shared" si="139"/>
      </c>
      <c r="BJ69" s="22">
        <f t="shared" si="139"/>
      </c>
      <c r="BK69" s="48">
        <f t="shared" si="139"/>
      </c>
      <c r="BL69" s="48">
        <f t="shared" si="140"/>
      </c>
      <c r="BM69" s="48">
        <f t="shared" si="140"/>
      </c>
      <c r="BN69" s="48">
        <f t="shared" si="140"/>
      </c>
      <c r="BO69" s="48">
        <f t="shared" si="140"/>
      </c>
      <c r="BP69" s="48">
        <f t="shared" si="140"/>
      </c>
      <c r="BQ69" s="48">
        <f t="shared" si="140"/>
      </c>
      <c r="BR69" s="48">
        <f t="shared" si="140"/>
      </c>
      <c r="BS69" s="48">
        <f t="shared" si="140"/>
      </c>
      <c r="BT69" s="48">
        <f t="shared" si="140"/>
      </c>
      <c r="BU69" s="48">
        <f t="shared" si="140"/>
      </c>
      <c r="BV69" s="48">
        <f t="shared" si="141"/>
      </c>
      <c r="BW69" s="48">
        <f t="shared" si="141"/>
      </c>
      <c r="BX69" s="48">
        <f t="shared" si="141"/>
      </c>
      <c r="BY69" s="48">
        <f t="shared" si="141"/>
      </c>
      <c r="BZ69" s="48">
        <f t="shared" si="141"/>
      </c>
      <c r="CA69" s="48">
        <f t="shared" si="141"/>
      </c>
      <c r="CB69" s="48">
        <f t="shared" si="141"/>
      </c>
      <c r="CC69" s="48">
        <f t="shared" si="141"/>
      </c>
      <c r="CD69" s="48">
        <f t="shared" si="141"/>
      </c>
      <c r="CE69" s="48">
        <f t="shared" si="141"/>
      </c>
      <c r="CF69" s="48">
        <f t="shared" si="142"/>
      </c>
      <c r="CG69" s="48">
        <f t="shared" si="142"/>
      </c>
      <c r="CH69" s="48">
        <f t="shared" si="142"/>
      </c>
      <c r="CI69" s="48">
        <f t="shared" si="142"/>
      </c>
      <c r="CJ69" s="48">
        <f t="shared" si="142"/>
      </c>
      <c r="CK69" s="48">
        <f t="shared" si="142"/>
      </c>
      <c r="CL69" s="48">
        <f t="shared" si="142"/>
      </c>
      <c r="CM69" s="48">
        <f t="shared" si="142"/>
      </c>
      <c r="CN69" s="48">
        <f t="shared" si="142"/>
      </c>
      <c r="CO69" s="48">
        <f t="shared" si="142"/>
      </c>
      <c r="CP69" s="48">
        <f t="shared" si="143"/>
      </c>
      <c r="CQ69" s="48">
        <f t="shared" si="143"/>
      </c>
      <c r="CR69" s="48">
        <f t="shared" si="143"/>
      </c>
      <c r="CS69" s="48">
        <f t="shared" si="143"/>
      </c>
      <c r="CT69" s="48">
        <f t="shared" si="143"/>
      </c>
      <c r="CU69" s="48">
        <f t="shared" si="143"/>
      </c>
      <c r="CV69" s="48">
        <f t="shared" si="143"/>
      </c>
      <c r="CW69" s="48">
        <f t="shared" si="143"/>
      </c>
      <c r="CX69" s="48">
        <f t="shared" si="143"/>
      </c>
      <c r="CY69" s="48">
        <f t="shared" si="143"/>
      </c>
      <c r="CZ69" s="48">
        <f t="shared" si="144"/>
      </c>
      <c r="DA69" s="48">
        <f t="shared" si="144"/>
      </c>
      <c r="DB69" s="48">
        <f t="shared" si="144"/>
      </c>
      <c r="DC69" s="48">
        <f t="shared" si="144"/>
      </c>
      <c r="DD69" s="48">
        <f t="shared" si="144"/>
      </c>
      <c r="DE69" s="48">
        <f t="shared" si="144"/>
      </c>
      <c r="DF69" s="48">
        <f t="shared" si="144"/>
      </c>
      <c r="DG69" s="48">
        <f t="shared" si="144"/>
      </c>
      <c r="DH69" s="48">
        <f t="shared" si="144"/>
      </c>
      <c r="DI69" s="48">
        <f t="shared" si="144"/>
      </c>
      <c r="DJ69" s="48">
        <f t="shared" si="145"/>
      </c>
      <c r="DK69" s="48">
        <f t="shared" si="145"/>
      </c>
      <c r="DL69" s="48">
        <f t="shared" si="145"/>
      </c>
      <c r="DM69" s="48">
        <f t="shared" si="145"/>
      </c>
      <c r="DN69" s="48">
        <f t="shared" si="145"/>
      </c>
      <c r="DO69" s="48">
        <f t="shared" si="145"/>
      </c>
      <c r="DP69" s="48">
        <f t="shared" si="145"/>
      </c>
      <c r="DQ69" s="48">
        <f t="shared" si="145"/>
      </c>
      <c r="DR69" s="48">
        <f t="shared" si="145"/>
      </c>
      <c r="DS69" s="48">
        <f t="shared" si="145"/>
      </c>
      <c r="DT69" s="48">
        <f t="shared" si="146"/>
      </c>
      <c r="DU69" s="48">
        <f t="shared" si="146"/>
      </c>
      <c r="DV69" s="48">
        <f t="shared" si="146"/>
      </c>
      <c r="DW69" s="48">
        <f t="shared" si="146"/>
      </c>
      <c r="DX69" s="48">
        <f t="shared" si="146"/>
      </c>
      <c r="DY69" s="48">
        <f t="shared" si="146"/>
      </c>
      <c r="DZ69" s="48">
        <f t="shared" si="146"/>
      </c>
      <c r="EA69" s="48">
        <f t="shared" si="146"/>
      </c>
      <c r="EB69" s="48">
        <f t="shared" si="146"/>
      </c>
      <c r="EC69" s="48">
        <f t="shared" si="146"/>
      </c>
      <c r="ED69" s="48">
        <f t="shared" si="147"/>
      </c>
      <c r="EE69" s="48">
        <f t="shared" si="147"/>
      </c>
      <c r="EF69" s="48">
        <f t="shared" si="147"/>
      </c>
      <c r="EG69" s="48">
        <f t="shared" si="147"/>
      </c>
      <c r="EH69" s="48">
        <f t="shared" si="147"/>
      </c>
      <c r="EI69" s="48">
        <f t="shared" si="147"/>
      </c>
      <c r="EJ69" s="48">
        <f t="shared" si="147"/>
      </c>
      <c r="EK69" s="48">
        <f t="shared" si="147"/>
      </c>
      <c r="EL69" s="48">
        <f t="shared" si="147"/>
      </c>
      <c r="EM69" s="48">
        <f t="shared" si="147"/>
      </c>
      <c r="EN69" s="48">
        <f t="shared" si="148"/>
      </c>
      <c r="EO69" s="48">
        <f t="shared" si="148"/>
      </c>
      <c r="EP69" s="48">
        <f t="shared" si="148"/>
      </c>
      <c r="EQ69" s="48">
        <f t="shared" si="148"/>
      </c>
      <c r="ER69" s="48">
        <f t="shared" si="148"/>
      </c>
      <c r="ES69" s="48">
        <f t="shared" si="148"/>
      </c>
      <c r="ET69" s="48">
        <f t="shared" si="148"/>
      </c>
      <c r="EU69" s="48">
        <f t="shared" si="148"/>
      </c>
      <c r="EV69" s="48">
        <f t="shared" si="148"/>
      </c>
      <c r="EW69" s="48">
        <f t="shared" si="148"/>
      </c>
      <c r="EX69" s="48">
        <f t="shared" si="149"/>
      </c>
      <c r="EY69" s="48">
        <f t="shared" si="149"/>
      </c>
      <c r="EZ69" s="48">
        <f t="shared" si="149"/>
      </c>
      <c r="FA69" s="48">
        <f t="shared" si="149"/>
      </c>
      <c r="FB69" s="48">
        <f t="shared" si="149"/>
      </c>
      <c r="FC69" s="48">
        <f t="shared" si="149"/>
      </c>
      <c r="FD69" s="48">
        <f t="shared" si="149"/>
      </c>
      <c r="FE69" s="48">
        <f t="shared" si="149"/>
      </c>
      <c r="FF69" s="48">
        <f t="shared" si="149"/>
      </c>
      <c r="FG69" s="48">
        <f t="shared" si="149"/>
      </c>
      <c r="FH69" s="48">
        <f t="shared" si="150"/>
      </c>
      <c r="FI69" s="48">
        <f t="shared" si="150"/>
      </c>
      <c r="FJ69" s="48">
        <f t="shared" si="150"/>
      </c>
      <c r="FK69" s="48">
        <f t="shared" si="150"/>
      </c>
      <c r="FL69" s="48">
        <f t="shared" si="150"/>
      </c>
      <c r="FM69" s="48">
        <f t="shared" si="150"/>
      </c>
      <c r="FN69" s="48">
        <f t="shared" si="150"/>
      </c>
      <c r="FO69" s="48">
        <f t="shared" si="150"/>
      </c>
      <c r="FP69" s="48">
        <f t="shared" si="150"/>
      </c>
      <c r="FQ69" s="48">
        <f t="shared" si="150"/>
      </c>
      <c r="FR69" s="48">
        <f t="shared" si="151"/>
      </c>
      <c r="FS69" s="48">
        <f t="shared" si="151"/>
      </c>
      <c r="FT69" s="48">
        <f t="shared" si="151"/>
      </c>
      <c r="FU69" s="48">
        <f t="shared" si="151"/>
      </c>
      <c r="FV69" s="48">
        <f t="shared" si="151"/>
      </c>
      <c r="FW69" s="48">
        <f t="shared" si="151"/>
      </c>
      <c r="FX69" s="48">
        <f t="shared" si="151"/>
      </c>
      <c r="FY69" s="48">
        <f t="shared" si="151"/>
      </c>
      <c r="FZ69" s="48">
        <f t="shared" si="151"/>
      </c>
      <c r="GA69" s="48">
        <f t="shared" si="151"/>
      </c>
      <c r="GB69" s="48">
        <f t="shared" si="152"/>
      </c>
      <c r="GC69" s="48">
        <f t="shared" si="152"/>
      </c>
      <c r="GD69" s="48">
        <f t="shared" si="152"/>
      </c>
      <c r="GE69" s="48">
        <f t="shared" si="152"/>
      </c>
      <c r="GF69" s="48">
        <f t="shared" si="152"/>
      </c>
      <c r="GG69" s="48">
        <f t="shared" si="152"/>
      </c>
      <c r="GH69" s="48">
        <f t="shared" si="152"/>
      </c>
      <c r="GI69" s="48">
        <f t="shared" si="152"/>
      </c>
      <c r="GJ69" s="48">
        <f t="shared" si="152"/>
      </c>
      <c r="GK69" s="48">
        <f t="shared" si="152"/>
      </c>
      <c r="GL69" s="48">
        <f t="shared" si="153"/>
      </c>
      <c r="GM69" s="48">
        <f t="shared" si="153"/>
      </c>
      <c r="GN69" s="48">
        <f t="shared" si="153"/>
      </c>
      <c r="GO69" s="48">
        <f t="shared" si="153"/>
      </c>
      <c r="GP69" s="48">
        <f t="shared" si="153"/>
      </c>
      <c r="GQ69" s="48">
        <f t="shared" si="153"/>
      </c>
      <c r="GR69" s="48">
        <f t="shared" si="153"/>
      </c>
      <c r="GS69" s="48">
        <f t="shared" si="153"/>
      </c>
      <c r="GT69" s="48">
        <f t="shared" si="153"/>
      </c>
      <c r="GU69" s="48">
        <f t="shared" si="153"/>
      </c>
      <c r="GV69" s="48">
        <f t="shared" si="154"/>
      </c>
      <c r="GW69" s="48">
        <f t="shared" si="154"/>
      </c>
      <c r="GX69" s="48">
        <f t="shared" si="154"/>
      </c>
      <c r="GY69" s="48">
        <f t="shared" si="154"/>
      </c>
      <c r="GZ69" s="48">
        <f t="shared" si="154"/>
      </c>
      <c r="HA69" s="48">
        <f t="shared" si="154"/>
      </c>
      <c r="HB69" s="48">
        <f t="shared" si="154"/>
      </c>
      <c r="HC69" s="48">
        <f t="shared" si="154"/>
      </c>
      <c r="HD69" s="48">
        <f t="shared" si="154"/>
      </c>
      <c r="HE69" s="48">
        <f t="shared" si="154"/>
      </c>
      <c r="HF69" s="48">
        <f t="shared" si="155"/>
      </c>
      <c r="HG69" s="48">
        <f t="shared" si="155"/>
      </c>
      <c r="HH69" s="48">
        <f t="shared" si="155"/>
      </c>
      <c r="HI69" s="48">
        <f t="shared" si="155"/>
      </c>
      <c r="HJ69" s="48">
        <f t="shared" si="155"/>
      </c>
      <c r="HK69" s="48">
        <f t="shared" si="155"/>
      </c>
      <c r="HL69" s="48">
        <f t="shared" si="155"/>
      </c>
      <c r="HM69" s="48">
        <f t="shared" si="155"/>
      </c>
      <c r="HN69" s="48">
        <f t="shared" si="155"/>
      </c>
      <c r="HO69" s="48">
        <f t="shared" si="155"/>
      </c>
      <c r="HP69" s="48">
        <f t="shared" si="156"/>
      </c>
      <c r="HQ69" s="48">
        <f t="shared" si="156"/>
      </c>
      <c r="HR69" s="48">
        <f t="shared" si="156"/>
      </c>
      <c r="HS69" s="48">
        <f t="shared" si="156"/>
      </c>
      <c r="HT69" s="48">
        <f t="shared" si="156"/>
      </c>
      <c r="HU69" s="48">
        <f t="shared" si="156"/>
      </c>
      <c r="HV69" s="48">
        <f t="shared" si="156"/>
      </c>
      <c r="HW69" s="48">
        <f t="shared" si="156"/>
      </c>
      <c r="HX69" s="48">
        <f t="shared" si="156"/>
      </c>
      <c r="HY69" s="48">
        <f t="shared" si="156"/>
      </c>
      <c r="HZ69" s="48">
        <f t="shared" si="157"/>
      </c>
      <c r="IA69" s="48">
        <f t="shared" si="157"/>
      </c>
      <c r="IB69" s="48">
        <f t="shared" si="157"/>
      </c>
      <c r="IC69" s="48">
        <f t="shared" si="157"/>
      </c>
      <c r="ID69" s="48">
        <f t="shared" si="157"/>
      </c>
      <c r="IE69" s="48">
        <f t="shared" si="157"/>
      </c>
      <c r="IF69" s="48">
        <f t="shared" si="157"/>
      </c>
      <c r="IG69" s="48">
        <f t="shared" si="157"/>
      </c>
      <c r="IH69" s="48">
        <f t="shared" si="157"/>
      </c>
      <c r="II69" s="48">
        <f t="shared" si="157"/>
      </c>
      <c r="IJ69" s="48">
        <f t="shared" si="157"/>
      </c>
      <c r="IK69"/>
      <c r="IL69"/>
      <c r="IM69"/>
      <c r="IN69"/>
      <c r="IO69"/>
      <c r="IP69"/>
      <c r="IQ69"/>
    </row>
    <row r="70" spans="1:251" ht="15">
      <c r="A70" s="64"/>
      <c r="B70" s="62"/>
      <c r="C70" s="62"/>
      <c r="D70" s="62"/>
      <c r="G70" s="7"/>
      <c r="H70" s="7"/>
      <c r="I70" s="67"/>
      <c r="J70" s="67"/>
      <c r="K70" s="68">
        <f aca="true" t="shared" si="158" ref="K70:K97">IF(G70="","",DATE(YEAR(G70)+1,MONTH(G70),DAY(G70)))</f>
      </c>
      <c r="L70" s="68"/>
      <c r="M70" s="69" t="e">
        <f t="shared" si="134"/>
        <v>#VALUE!</v>
      </c>
      <c r="N70" s="70">
        <f aca="true" t="shared" si="159" ref="N70:BY70">COUNT(N6:N69)</f>
        <v>0</v>
      </c>
      <c r="O70" s="70">
        <f t="shared" si="159"/>
        <v>0</v>
      </c>
      <c r="P70" s="70">
        <f t="shared" si="159"/>
        <v>1</v>
      </c>
      <c r="Q70" s="70">
        <f t="shared" si="159"/>
        <v>1</v>
      </c>
      <c r="R70" s="70">
        <f t="shared" si="159"/>
        <v>0</v>
      </c>
      <c r="S70" s="70">
        <f t="shared" si="159"/>
        <v>0</v>
      </c>
      <c r="T70" s="70">
        <f t="shared" si="159"/>
        <v>1</v>
      </c>
      <c r="U70" s="70">
        <f t="shared" si="159"/>
        <v>1</v>
      </c>
      <c r="V70" s="70">
        <f t="shared" si="159"/>
        <v>0</v>
      </c>
      <c r="W70" s="70">
        <f t="shared" si="159"/>
        <v>0</v>
      </c>
      <c r="X70" s="70">
        <f t="shared" si="159"/>
        <v>0</v>
      </c>
      <c r="Y70" s="70">
        <f t="shared" si="159"/>
        <v>0</v>
      </c>
      <c r="Z70" s="70">
        <f t="shared" si="159"/>
        <v>0</v>
      </c>
      <c r="AA70" s="70">
        <f t="shared" si="159"/>
        <v>0</v>
      </c>
      <c r="AB70" s="70">
        <f t="shared" si="159"/>
        <v>0</v>
      </c>
      <c r="AC70" s="70">
        <f t="shared" si="159"/>
        <v>0</v>
      </c>
      <c r="AD70" s="70">
        <f t="shared" si="159"/>
        <v>0</v>
      </c>
      <c r="AE70" s="70">
        <f t="shared" si="159"/>
        <v>0</v>
      </c>
      <c r="AF70" s="70">
        <f t="shared" si="159"/>
        <v>0</v>
      </c>
      <c r="AG70" s="70">
        <f t="shared" si="159"/>
        <v>0</v>
      </c>
      <c r="AH70" s="70">
        <f t="shared" si="159"/>
        <v>0</v>
      </c>
      <c r="AI70" s="70">
        <f t="shared" si="159"/>
        <v>0</v>
      </c>
      <c r="AJ70" s="70">
        <f t="shared" si="159"/>
        <v>0</v>
      </c>
      <c r="AK70" s="70">
        <f t="shared" si="159"/>
        <v>0</v>
      </c>
      <c r="AL70" s="70">
        <f t="shared" si="159"/>
        <v>0</v>
      </c>
      <c r="AM70" s="70">
        <f t="shared" si="159"/>
        <v>0</v>
      </c>
      <c r="AN70" s="70">
        <f t="shared" si="159"/>
        <v>0</v>
      </c>
      <c r="AO70" s="70">
        <f t="shared" si="159"/>
        <v>0</v>
      </c>
      <c r="AP70" s="70">
        <f t="shared" si="159"/>
        <v>0</v>
      </c>
      <c r="AQ70" s="70">
        <f t="shared" si="159"/>
        <v>0</v>
      </c>
      <c r="AR70" s="70">
        <f t="shared" si="159"/>
        <v>0</v>
      </c>
      <c r="AS70" s="70">
        <f t="shared" si="159"/>
        <v>0</v>
      </c>
      <c r="AT70" s="70">
        <f t="shared" si="159"/>
        <v>0</v>
      </c>
      <c r="AU70" s="70">
        <f t="shared" si="159"/>
        <v>0</v>
      </c>
      <c r="AV70" s="70">
        <f t="shared" si="159"/>
        <v>0</v>
      </c>
      <c r="AW70" s="70">
        <f t="shared" si="159"/>
        <v>0</v>
      </c>
      <c r="AX70" s="70">
        <f t="shared" si="159"/>
        <v>0</v>
      </c>
      <c r="AY70" s="70">
        <f t="shared" si="159"/>
        <v>0</v>
      </c>
      <c r="AZ70" s="70">
        <f t="shared" si="159"/>
        <v>0</v>
      </c>
      <c r="BA70" s="70">
        <f t="shared" si="159"/>
        <v>0</v>
      </c>
      <c r="BB70" s="70">
        <f t="shared" si="159"/>
        <v>0</v>
      </c>
      <c r="BC70" s="70">
        <f t="shared" si="159"/>
        <v>0</v>
      </c>
      <c r="BD70" s="70">
        <f t="shared" si="159"/>
        <v>0</v>
      </c>
      <c r="BE70" s="70">
        <f t="shared" si="159"/>
        <v>0</v>
      </c>
      <c r="BF70" s="70">
        <f t="shared" si="159"/>
        <v>0</v>
      </c>
      <c r="BG70" s="70">
        <f t="shared" si="159"/>
        <v>0</v>
      </c>
      <c r="BH70" s="70">
        <f t="shared" si="159"/>
        <v>0</v>
      </c>
      <c r="BI70" s="70">
        <f t="shared" si="159"/>
        <v>0</v>
      </c>
      <c r="BJ70" s="70">
        <f t="shared" si="159"/>
        <v>0</v>
      </c>
      <c r="BK70" s="70">
        <f t="shared" si="159"/>
        <v>0</v>
      </c>
      <c r="BL70" s="70">
        <f t="shared" si="159"/>
        <v>0</v>
      </c>
      <c r="BM70" s="70">
        <f t="shared" si="159"/>
        <v>0</v>
      </c>
      <c r="BN70" s="70">
        <f t="shared" si="159"/>
        <v>0</v>
      </c>
      <c r="BO70" s="70">
        <f t="shared" si="159"/>
        <v>0</v>
      </c>
      <c r="BP70" s="70">
        <f t="shared" si="159"/>
        <v>0</v>
      </c>
      <c r="BQ70" s="70">
        <f t="shared" si="159"/>
        <v>0</v>
      </c>
      <c r="BR70" s="70">
        <f t="shared" si="159"/>
        <v>0</v>
      </c>
      <c r="BS70" s="70">
        <f t="shared" si="159"/>
        <v>0</v>
      </c>
      <c r="BT70" s="70">
        <f t="shared" si="159"/>
        <v>0</v>
      </c>
      <c r="BU70" s="70">
        <f t="shared" si="159"/>
        <v>0</v>
      </c>
      <c r="BV70" s="70">
        <f t="shared" si="159"/>
        <v>0</v>
      </c>
      <c r="BW70" s="70">
        <f t="shared" si="159"/>
        <v>0</v>
      </c>
      <c r="BX70" s="70">
        <f t="shared" si="159"/>
        <v>0</v>
      </c>
      <c r="BY70" s="70">
        <f t="shared" si="159"/>
        <v>0</v>
      </c>
      <c r="BZ70" s="70">
        <f aca="true" t="shared" si="160" ref="BZ70:EK70">COUNT(BZ6:BZ69)</f>
        <v>0</v>
      </c>
      <c r="CA70" s="70">
        <f t="shared" si="160"/>
        <v>0</v>
      </c>
      <c r="CB70" s="70">
        <f t="shared" si="160"/>
        <v>0</v>
      </c>
      <c r="CC70" s="70">
        <f t="shared" si="160"/>
        <v>0</v>
      </c>
      <c r="CD70" s="70">
        <f t="shared" si="160"/>
        <v>0</v>
      </c>
      <c r="CE70" s="70">
        <f t="shared" si="160"/>
        <v>0</v>
      </c>
      <c r="CF70" s="70">
        <f t="shared" si="160"/>
        <v>0</v>
      </c>
      <c r="CG70" s="70">
        <f t="shared" si="160"/>
        <v>0</v>
      </c>
      <c r="CH70" s="70">
        <f t="shared" si="160"/>
        <v>0</v>
      </c>
      <c r="CI70" s="70">
        <f t="shared" si="160"/>
        <v>0</v>
      </c>
      <c r="CJ70" s="70">
        <f t="shared" si="160"/>
        <v>0</v>
      </c>
      <c r="CK70" s="70">
        <f t="shared" si="160"/>
        <v>0</v>
      </c>
      <c r="CL70" s="70">
        <f t="shared" si="160"/>
        <v>0</v>
      </c>
      <c r="CM70" s="70">
        <f t="shared" si="160"/>
        <v>0</v>
      </c>
      <c r="CN70" s="70">
        <f t="shared" si="160"/>
        <v>0</v>
      </c>
      <c r="CO70" s="70">
        <f t="shared" si="160"/>
        <v>0</v>
      </c>
      <c r="CP70" s="70">
        <f t="shared" si="160"/>
        <v>0</v>
      </c>
      <c r="CQ70" s="70">
        <f t="shared" si="160"/>
        <v>0</v>
      </c>
      <c r="CR70" s="70">
        <f t="shared" si="160"/>
        <v>0</v>
      </c>
      <c r="CS70" s="70">
        <f t="shared" si="160"/>
        <v>0</v>
      </c>
      <c r="CT70" s="70">
        <f t="shared" si="160"/>
        <v>0</v>
      </c>
      <c r="CU70" s="70">
        <f t="shared" si="160"/>
        <v>0</v>
      </c>
      <c r="CV70" s="70">
        <f t="shared" si="160"/>
        <v>0</v>
      </c>
      <c r="CW70" s="70">
        <f t="shared" si="160"/>
        <v>0</v>
      </c>
      <c r="CX70" s="70">
        <f t="shared" si="160"/>
        <v>0</v>
      </c>
      <c r="CY70" s="70">
        <f t="shared" si="160"/>
        <v>0</v>
      </c>
      <c r="CZ70" s="70">
        <f t="shared" si="160"/>
        <v>0</v>
      </c>
      <c r="DA70" s="70">
        <f t="shared" si="160"/>
        <v>0</v>
      </c>
      <c r="DB70" s="70">
        <f t="shared" si="160"/>
        <v>0</v>
      </c>
      <c r="DC70" s="70">
        <f t="shared" si="160"/>
        <v>0</v>
      </c>
      <c r="DD70" s="70">
        <f t="shared" si="160"/>
        <v>0</v>
      </c>
      <c r="DE70" s="70">
        <f t="shared" si="160"/>
        <v>0</v>
      </c>
      <c r="DF70" s="70">
        <f t="shared" si="160"/>
        <v>0</v>
      </c>
      <c r="DG70" s="70">
        <f t="shared" si="160"/>
        <v>0</v>
      </c>
      <c r="DH70" s="70">
        <f t="shared" si="160"/>
        <v>0</v>
      </c>
      <c r="DI70" s="70">
        <f t="shared" si="160"/>
        <v>0</v>
      </c>
      <c r="DJ70" s="70">
        <f t="shared" si="160"/>
        <v>0</v>
      </c>
      <c r="DK70" s="70">
        <f t="shared" si="160"/>
        <v>0</v>
      </c>
      <c r="DL70" s="70">
        <f t="shared" si="160"/>
        <v>0</v>
      </c>
      <c r="DM70" s="70">
        <f t="shared" si="160"/>
        <v>0</v>
      </c>
      <c r="DN70" s="70">
        <f t="shared" si="160"/>
        <v>0</v>
      </c>
      <c r="DO70" s="70">
        <f t="shared" si="160"/>
        <v>0</v>
      </c>
      <c r="DP70" s="70">
        <f t="shared" si="160"/>
        <v>0</v>
      </c>
      <c r="DQ70" s="70">
        <f t="shared" si="160"/>
        <v>0</v>
      </c>
      <c r="DR70" s="70">
        <f t="shared" si="160"/>
        <v>0</v>
      </c>
      <c r="DS70" s="70">
        <f t="shared" si="160"/>
        <v>0</v>
      </c>
      <c r="DT70" s="70">
        <f t="shared" si="160"/>
        <v>0</v>
      </c>
      <c r="DU70" s="70">
        <f t="shared" si="160"/>
        <v>0</v>
      </c>
      <c r="DV70" s="70">
        <f t="shared" si="160"/>
        <v>0</v>
      </c>
      <c r="DW70" s="70">
        <f t="shared" si="160"/>
        <v>0</v>
      </c>
      <c r="DX70" s="70">
        <f t="shared" si="160"/>
        <v>0</v>
      </c>
      <c r="DY70" s="70">
        <f t="shared" si="160"/>
        <v>0</v>
      </c>
      <c r="DZ70" s="70">
        <f t="shared" si="160"/>
        <v>0</v>
      </c>
      <c r="EA70" s="70">
        <f t="shared" si="160"/>
        <v>0</v>
      </c>
      <c r="EB70" s="70">
        <f t="shared" si="160"/>
        <v>0</v>
      </c>
      <c r="EC70" s="70">
        <f t="shared" si="160"/>
        <v>0</v>
      </c>
      <c r="ED70" s="70">
        <f t="shared" si="160"/>
        <v>0</v>
      </c>
      <c r="EE70" s="70">
        <f t="shared" si="160"/>
        <v>0</v>
      </c>
      <c r="EF70" s="70">
        <f t="shared" si="160"/>
        <v>0</v>
      </c>
      <c r="EG70" s="70">
        <f t="shared" si="160"/>
        <v>0</v>
      </c>
      <c r="EH70" s="70">
        <f t="shared" si="160"/>
        <v>0</v>
      </c>
      <c r="EI70" s="70">
        <f t="shared" si="160"/>
        <v>0</v>
      </c>
      <c r="EJ70" s="70">
        <f t="shared" si="160"/>
        <v>0</v>
      </c>
      <c r="EK70" s="70">
        <f t="shared" si="160"/>
        <v>0</v>
      </c>
      <c r="EL70" s="70">
        <f aca="true" t="shared" si="161" ref="EL70:GW70">COUNT(EL6:EL69)</f>
        <v>0</v>
      </c>
      <c r="EM70" s="70">
        <f t="shared" si="161"/>
        <v>0</v>
      </c>
      <c r="EN70" s="70">
        <f t="shared" si="161"/>
        <v>0</v>
      </c>
      <c r="EO70" s="70">
        <f t="shared" si="161"/>
        <v>0</v>
      </c>
      <c r="EP70" s="70">
        <f t="shared" si="161"/>
        <v>0</v>
      </c>
      <c r="EQ70" s="70">
        <f t="shared" si="161"/>
        <v>0</v>
      </c>
      <c r="ER70" s="70">
        <f t="shared" si="161"/>
        <v>0</v>
      </c>
      <c r="ES70" s="70">
        <f t="shared" si="161"/>
        <v>0</v>
      </c>
      <c r="ET70" s="70">
        <f t="shared" si="161"/>
        <v>0</v>
      </c>
      <c r="EU70" s="70">
        <f t="shared" si="161"/>
        <v>0</v>
      </c>
      <c r="EV70" s="70">
        <f t="shared" si="161"/>
        <v>0</v>
      </c>
      <c r="EW70" s="70">
        <f t="shared" si="161"/>
        <v>0</v>
      </c>
      <c r="EX70" s="70">
        <f t="shared" si="161"/>
        <v>0</v>
      </c>
      <c r="EY70" s="70">
        <f t="shared" si="161"/>
        <v>0</v>
      </c>
      <c r="EZ70" s="70">
        <f t="shared" si="161"/>
        <v>0</v>
      </c>
      <c r="FA70" s="70">
        <f t="shared" si="161"/>
        <v>0</v>
      </c>
      <c r="FB70" s="70">
        <f t="shared" si="161"/>
        <v>0</v>
      </c>
      <c r="FC70" s="70">
        <f t="shared" si="161"/>
        <v>0</v>
      </c>
      <c r="FD70" s="70">
        <f t="shared" si="161"/>
        <v>0</v>
      </c>
      <c r="FE70" s="70">
        <f t="shared" si="161"/>
        <v>0</v>
      </c>
      <c r="FF70" s="70">
        <f t="shared" si="161"/>
        <v>0</v>
      </c>
      <c r="FG70" s="70">
        <f t="shared" si="161"/>
        <v>0</v>
      </c>
      <c r="FH70" s="70">
        <f t="shared" si="161"/>
        <v>0</v>
      </c>
      <c r="FI70" s="70">
        <f t="shared" si="161"/>
        <v>0</v>
      </c>
      <c r="FJ70" s="70">
        <f t="shared" si="161"/>
        <v>0</v>
      </c>
      <c r="FK70" s="70">
        <f t="shared" si="161"/>
        <v>0</v>
      </c>
      <c r="FL70" s="70">
        <f t="shared" si="161"/>
        <v>0</v>
      </c>
      <c r="FM70" s="70">
        <f t="shared" si="161"/>
        <v>0</v>
      </c>
      <c r="FN70" s="70">
        <f t="shared" si="161"/>
        <v>0</v>
      </c>
      <c r="FO70" s="70">
        <f t="shared" si="161"/>
        <v>0</v>
      </c>
      <c r="FP70" s="70">
        <f t="shared" si="161"/>
        <v>0</v>
      </c>
      <c r="FQ70" s="70">
        <f t="shared" si="161"/>
        <v>0</v>
      </c>
      <c r="FR70" s="70">
        <f t="shared" si="161"/>
        <v>0</v>
      </c>
      <c r="FS70" s="70">
        <f t="shared" si="161"/>
        <v>0</v>
      </c>
      <c r="FT70" s="70">
        <f t="shared" si="161"/>
        <v>0</v>
      </c>
      <c r="FU70" s="70">
        <f t="shared" si="161"/>
        <v>0</v>
      </c>
      <c r="FV70" s="70">
        <f t="shared" si="161"/>
        <v>0</v>
      </c>
      <c r="FW70" s="70">
        <f t="shared" si="161"/>
        <v>0</v>
      </c>
      <c r="FX70" s="70">
        <f t="shared" si="161"/>
        <v>0</v>
      </c>
      <c r="FY70" s="70">
        <f t="shared" si="161"/>
        <v>0</v>
      </c>
      <c r="FZ70" s="70">
        <f t="shared" si="161"/>
        <v>0</v>
      </c>
      <c r="GA70" s="70">
        <f t="shared" si="161"/>
        <v>0</v>
      </c>
      <c r="GB70" s="70">
        <f t="shared" si="161"/>
        <v>0</v>
      </c>
      <c r="GC70" s="70">
        <f t="shared" si="161"/>
        <v>0</v>
      </c>
      <c r="GD70" s="70">
        <f t="shared" si="161"/>
        <v>0</v>
      </c>
      <c r="GE70" s="70">
        <f t="shared" si="161"/>
        <v>0</v>
      </c>
      <c r="GF70" s="70">
        <f t="shared" si="161"/>
        <v>0</v>
      </c>
      <c r="GG70" s="70">
        <f t="shared" si="161"/>
        <v>0</v>
      </c>
      <c r="GH70" s="70">
        <f t="shared" si="161"/>
        <v>0</v>
      </c>
      <c r="GI70" s="70">
        <f t="shared" si="161"/>
        <v>0</v>
      </c>
      <c r="GJ70" s="70">
        <f t="shared" si="161"/>
        <v>0</v>
      </c>
      <c r="GK70" s="70">
        <f t="shared" si="161"/>
        <v>0</v>
      </c>
      <c r="GL70" s="70">
        <f t="shared" si="161"/>
        <v>0</v>
      </c>
      <c r="GM70" s="70">
        <f t="shared" si="161"/>
        <v>0</v>
      </c>
      <c r="GN70" s="70">
        <f t="shared" si="161"/>
        <v>0</v>
      </c>
      <c r="GO70" s="70">
        <f t="shared" si="161"/>
        <v>0</v>
      </c>
      <c r="GP70" s="70">
        <f t="shared" si="161"/>
        <v>0</v>
      </c>
      <c r="GQ70" s="70">
        <f t="shared" si="161"/>
        <v>0</v>
      </c>
      <c r="GR70" s="70">
        <f t="shared" si="161"/>
        <v>0</v>
      </c>
      <c r="GS70" s="70">
        <f t="shared" si="161"/>
        <v>0</v>
      </c>
      <c r="GT70" s="70">
        <f t="shared" si="161"/>
        <v>0</v>
      </c>
      <c r="GU70" s="70">
        <f t="shared" si="161"/>
        <v>0</v>
      </c>
      <c r="GV70" s="70">
        <f t="shared" si="161"/>
        <v>0</v>
      </c>
      <c r="GW70" s="70">
        <f t="shared" si="161"/>
        <v>0</v>
      </c>
      <c r="GX70" s="70">
        <f aca="true" t="shared" si="162" ref="GX70:IJ70">COUNT(GX6:GX69)</f>
        <v>0</v>
      </c>
      <c r="GY70" s="70">
        <f t="shared" si="162"/>
        <v>0</v>
      </c>
      <c r="GZ70" s="70">
        <f t="shared" si="162"/>
        <v>0</v>
      </c>
      <c r="HA70" s="70">
        <f t="shared" si="162"/>
        <v>0</v>
      </c>
      <c r="HB70" s="70">
        <f t="shared" si="162"/>
        <v>0</v>
      </c>
      <c r="HC70" s="70">
        <f t="shared" si="162"/>
        <v>0</v>
      </c>
      <c r="HD70" s="70">
        <f t="shared" si="162"/>
        <v>0</v>
      </c>
      <c r="HE70" s="70">
        <f t="shared" si="162"/>
        <v>0</v>
      </c>
      <c r="HF70" s="70">
        <f t="shared" si="162"/>
        <v>0</v>
      </c>
      <c r="HG70" s="70">
        <f t="shared" si="162"/>
        <v>0</v>
      </c>
      <c r="HH70" s="70">
        <f t="shared" si="162"/>
        <v>0</v>
      </c>
      <c r="HI70" s="70">
        <f t="shared" si="162"/>
        <v>0</v>
      </c>
      <c r="HJ70" s="70">
        <f t="shared" si="162"/>
        <v>0</v>
      </c>
      <c r="HK70" s="70">
        <f t="shared" si="162"/>
        <v>0</v>
      </c>
      <c r="HL70" s="70">
        <f t="shared" si="162"/>
        <v>0</v>
      </c>
      <c r="HM70" s="70">
        <f t="shared" si="162"/>
        <v>0</v>
      </c>
      <c r="HN70" s="70">
        <f t="shared" si="162"/>
        <v>0</v>
      </c>
      <c r="HO70" s="70">
        <f t="shared" si="162"/>
        <v>0</v>
      </c>
      <c r="HP70" s="70">
        <f t="shared" si="162"/>
        <v>0</v>
      </c>
      <c r="HQ70" s="70">
        <f t="shared" si="162"/>
        <v>0</v>
      </c>
      <c r="HR70" s="70">
        <f t="shared" si="162"/>
        <v>0</v>
      </c>
      <c r="HS70" s="70">
        <f t="shared" si="162"/>
        <v>0</v>
      </c>
      <c r="HT70" s="70">
        <f t="shared" si="162"/>
        <v>0</v>
      </c>
      <c r="HU70" s="70">
        <f t="shared" si="162"/>
        <v>0</v>
      </c>
      <c r="HV70" s="70">
        <f t="shared" si="162"/>
        <v>0</v>
      </c>
      <c r="HW70" s="70">
        <f t="shared" si="162"/>
        <v>0</v>
      </c>
      <c r="HX70" s="70">
        <f t="shared" si="162"/>
        <v>0</v>
      </c>
      <c r="HY70" s="70">
        <f t="shared" si="162"/>
        <v>0</v>
      </c>
      <c r="HZ70" s="70">
        <f t="shared" si="162"/>
        <v>0</v>
      </c>
      <c r="IA70" s="70">
        <f t="shared" si="162"/>
        <v>0</v>
      </c>
      <c r="IB70" s="70">
        <f t="shared" si="162"/>
        <v>0</v>
      </c>
      <c r="IC70" s="70">
        <f t="shared" si="162"/>
        <v>0</v>
      </c>
      <c r="ID70" s="70">
        <f t="shared" si="162"/>
        <v>0</v>
      </c>
      <c r="IE70" s="70">
        <f t="shared" si="162"/>
        <v>0</v>
      </c>
      <c r="IF70" s="70">
        <f t="shared" si="162"/>
        <v>0</v>
      </c>
      <c r="IG70" s="70">
        <f t="shared" si="162"/>
        <v>0</v>
      </c>
      <c r="IH70" s="70">
        <f t="shared" si="162"/>
        <v>0</v>
      </c>
      <c r="II70" s="70">
        <f t="shared" si="162"/>
        <v>0</v>
      </c>
      <c r="IJ70" s="70">
        <f t="shared" si="162"/>
        <v>0</v>
      </c>
      <c r="IK70"/>
      <c r="IL70"/>
      <c r="IM70"/>
      <c r="IN70"/>
      <c r="IO70"/>
      <c r="IP70"/>
      <c r="IQ70"/>
    </row>
    <row r="71" spans="2:251" s="64" customFormat="1" ht="15">
      <c r="B71" s="62"/>
      <c r="C71" s="62"/>
      <c r="D71" s="62"/>
      <c r="E71" s="1"/>
      <c r="F71" s="1"/>
      <c r="G71" s="7"/>
      <c r="H71" s="7"/>
      <c r="I71" s="71"/>
      <c r="J71" s="71"/>
      <c r="K71" s="72">
        <f t="shared" si="158"/>
      </c>
      <c r="L71" s="72"/>
      <c r="M71" s="62" t="e">
        <f t="shared" si="134"/>
        <v>#VALUE!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/>
      <c r="IL71"/>
      <c r="IM71"/>
      <c r="IN71"/>
      <c r="IO71"/>
      <c r="IP71"/>
      <c r="IQ71"/>
    </row>
    <row r="72" spans="2:251" s="64" customFormat="1" ht="15">
      <c r="B72" s="62"/>
      <c r="C72" s="62"/>
      <c r="D72" s="62"/>
      <c r="E72" s="1"/>
      <c r="F72" s="1"/>
      <c r="G72" s="1"/>
      <c r="H72" s="1"/>
      <c r="I72" s="74"/>
      <c r="J72" s="74"/>
      <c r="K72" s="75">
        <f t="shared" si="158"/>
      </c>
      <c r="L72" s="75"/>
      <c r="M72" s="62" t="e">
        <f t="shared" si="134"/>
        <v>#VALUE!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/>
      <c r="IL72"/>
      <c r="IM72"/>
      <c r="IN72"/>
      <c r="IO72"/>
      <c r="IP72"/>
      <c r="IQ72"/>
    </row>
    <row r="73" spans="2:247" s="64" customFormat="1" ht="15">
      <c r="B73" s="62"/>
      <c r="C73" s="62"/>
      <c r="D73" s="62"/>
      <c r="E73" s="1"/>
      <c r="F73" s="1"/>
      <c r="G73" s="1"/>
      <c r="H73" s="1"/>
      <c r="I73" s="74"/>
      <c r="J73" s="74"/>
      <c r="K73" s="75">
        <f t="shared" si="158"/>
      </c>
      <c r="L73" s="75"/>
      <c r="M73" s="62" t="e">
        <f t="shared" si="134"/>
        <v>#VALUE!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6"/>
      <c r="IM73" s="76"/>
    </row>
    <row r="74" spans="2:247" s="64" customFormat="1" ht="15">
      <c r="B74" s="62"/>
      <c r="C74" s="62"/>
      <c r="D74" s="62"/>
      <c r="E74" s="1"/>
      <c r="F74" s="1"/>
      <c r="G74" s="1"/>
      <c r="H74" s="1"/>
      <c r="I74" s="74"/>
      <c r="J74" s="74"/>
      <c r="K74" s="75">
        <f t="shared" si="158"/>
      </c>
      <c r="L74" s="75"/>
      <c r="M74" s="62" t="e">
        <f t="shared" si="134"/>
        <v>#VALUE!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6"/>
      <c r="IM74" s="76"/>
    </row>
    <row r="75" spans="2:247" s="64" customFormat="1" ht="15">
      <c r="B75" s="62"/>
      <c r="C75" s="62"/>
      <c r="D75" s="62"/>
      <c r="E75" s="1"/>
      <c r="F75" s="1"/>
      <c r="G75" s="1"/>
      <c r="H75" s="1"/>
      <c r="I75" s="74"/>
      <c r="J75" s="74"/>
      <c r="K75" s="75">
        <f t="shared" si="158"/>
      </c>
      <c r="L75" s="75"/>
      <c r="M75" s="62" t="e">
        <f t="shared" si="134"/>
        <v>#VALUE!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6"/>
      <c r="IM75" s="76"/>
    </row>
    <row r="76" spans="2:247" s="64" customFormat="1" ht="15">
      <c r="B76" s="62"/>
      <c r="C76" s="62"/>
      <c r="D76" s="62"/>
      <c r="E76" s="1"/>
      <c r="F76" s="1"/>
      <c r="G76" s="1"/>
      <c r="H76" s="1"/>
      <c r="I76" s="74"/>
      <c r="J76" s="74"/>
      <c r="K76" s="75">
        <f t="shared" si="158"/>
      </c>
      <c r="L76" s="75"/>
      <c r="M76" s="62" t="e">
        <f t="shared" si="134"/>
        <v>#VALUE!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6"/>
      <c r="IM76" s="76"/>
    </row>
    <row r="77" spans="2:247" s="64" customFormat="1" ht="15">
      <c r="B77" s="62"/>
      <c r="C77" s="62"/>
      <c r="D77" s="62"/>
      <c r="E77" s="1"/>
      <c r="F77" s="1"/>
      <c r="G77" s="1"/>
      <c r="H77" s="1"/>
      <c r="I77" s="74"/>
      <c r="J77" s="74"/>
      <c r="K77" s="75">
        <f t="shared" si="158"/>
      </c>
      <c r="L77" s="75"/>
      <c r="M77" s="62" t="e">
        <f t="shared" si="134"/>
        <v>#VALUE!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6"/>
      <c r="IM77" s="76"/>
    </row>
    <row r="78" spans="2:247" s="64" customFormat="1" ht="15">
      <c r="B78" s="62"/>
      <c r="C78" s="62"/>
      <c r="D78" s="62"/>
      <c r="E78" s="1"/>
      <c r="F78" s="1"/>
      <c r="G78" s="1"/>
      <c r="H78" s="1"/>
      <c r="I78" s="74"/>
      <c r="J78" s="74"/>
      <c r="K78" s="75">
        <f t="shared" si="158"/>
      </c>
      <c r="L78" s="75"/>
      <c r="M78" s="62" t="e">
        <f t="shared" si="134"/>
        <v>#VALUE!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6"/>
      <c r="IM78" s="76"/>
    </row>
    <row r="79" spans="2:247" s="64" customFormat="1" ht="15">
      <c r="B79" s="62"/>
      <c r="C79" s="62"/>
      <c r="D79" s="62"/>
      <c r="E79" s="1"/>
      <c r="F79" s="1"/>
      <c r="G79" s="1"/>
      <c r="H79" s="1"/>
      <c r="I79" s="74"/>
      <c r="J79" s="74"/>
      <c r="K79" s="75">
        <f t="shared" si="158"/>
      </c>
      <c r="L79" s="75"/>
      <c r="M79" s="62" t="e">
        <f t="shared" si="134"/>
        <v>#VALUE!</v>
      </c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6"/>
      <c r="IM79" s="76"/>
    </row>
    <row r="80" spans="2:247" s="64" customFormat="1" ht="15">
      <c r="B80" s="62"/>
      <c r="C80" s="62"/>
      <c r="D80" s="62"/>
      <c r="E80" s="1"/>
      <c r="F80" s="1"/>
      <c r="G80" s="1"/>
      <c r="H80" s="1"/>
      <c r="I80" s="74"/>
      <c r="J80" s="74"/>
      <c r="K80" s="75">
        <f t="shared" si="158"/>
      </c>
      <c r="L80" s="75"/>
      <c r="M80" s="62" t="e">
        <f aca="true" t="shared" si="163" ref="M80:M97">L80-K80</f>
        <v>#VALUE!</v>
      </c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6"/>
      <c r="IM80" s="76"/>
    </row>
    <row r="81" spans="2:247" s="64" customFormat="1" ht="15">
      <c r="B81" s="62"/>
      <c r="C81" s="62"/>
      <c r="D81" s="62"/>
      <c r="E81" s="1"/>
      <c r="F81" s="1"/>
      <c r="G81" s="1"/>
      <c r="H81" s="1"/>
      <c r="I81" s="74"/>
      <c r="J81" s="74"/>
      <c r="K81" s="75">
        <f t="shared" si="158"/>
      </c>
      <c r="L81" s="75"/>
      <c r="M81" s="62" t="e">
        <f t="shared" si="163"/>
        <v>#VALUE!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6"/>
      <c r="IM81" s="76"/>
    </row>
    <row r="82" spans="2:247" s="64" customFormat="1" ht="15">
      <c r="B82" s="62"/>
      <c r="C82" s="62"/>
      <c r="D82" s="62"/>
      <c r="E82" s="1"/>
      <c r="F82" s="1"/>
      <c r="G82" s="1"/>
      <c r="H82" s="1"/>
      <c r="I82" s="74"/>
      <c r="J82" s="74"/>
      <c r="K82" s="75">
        <f t="shared" si="158"/>
      </c>
      <c r="L82" s="75"/>
      <c r="M82" s="62" t="e">
        <f t="shared" si="163"/>
        <v>#VALUE!</v>
      </c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6"/>
      <c r="IM82" s="76"/>
    </row>
    <row r="83" spans="2:247" s="64" customFormat="1" ht="15">
      <c r="B83" s="62"/>
      <c r="C83" s="62"/>
      <c r="D83" s="62"/>
      <c r="E83" s="1"/>
      <c r="F83" s="1"/>
      <c r="G83" s="1"/>
      <c r="H83" s="1"/>
      <c r="I83" s="74"/>
      <c r="J83" s="74"/>
      <c r="K83" s="75">
        <f t="shared" si="158"/>
      </c>
      <c r="L83" s="75"/>
      <c r="M83" s="62" t="e">
        <f t="shared" si="163"/>
        <v>#VALUE!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6"/>
      <c r="IM83" s="76"/>
    </row>
    <row r="84" spans="2:247" s="64" customFormat="1" ht="15">
      <c r="B84" s="62"/>
      <c r="C84" s="62"/>
      <c r="D84" s="62"/>
      <c r="E84" s="1"/>
      <c r="F84" s="1"/>
      <c r="G84" s="1"/>
      <c r="H84" s="1"/>
      <c r="I84" s="74"/>
      <c r="J84" s="74"/>
      <c r="K84" s="75">
        <f t="shared" si="158"/>
      </c>
      <c r="L84" s="75"/>
      <c r="M84" s="62" t="e">
        <f t="shared" si="163"/>
        <v>#VALUE!</v>
      </c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6"/>
      <c r="IM84" s="76"/>
    </row>
    <row r="85" spans="2:247" s="64" customFormat="1" ht="15">
      <c r="B85" s="62"/>
      <c r="C85" s="62"/>
      <c r="D85" s="62"/>
      <c r="E85" s="1"/>
      <c r="F85" s="1"/>
      <c r="G85" s="1"/>
      <c r="H85" s="1"/>
      <c r="I85" s="74"/>
      <c r="J85" s="74"/>
      <c r="K85" s="75">
        <f t="shared" si="158"/>
      </c>
      <c r="L85" s="75"/>
      <c r="M85" s="62" t="e">
        <f t="shared" si="163"/>
        <v>#VALUE!</v>
      </c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6"/>
      <c r="IM85" s="76"/>
    </row>
    <row r="86" spans="2:247" s="64" customFormat="1" ht="15">
      <c r="B86" s="62"/>
      <c r="C86" s="62"/>
      <c r="D86" s="62"/>
      <c r="E86" s="1"/>
      <c r="F86" s="1"/>
      <c r="G86" s="1"/>
      <c r="H86" s="1"/>
      <c r="I86" s="74"/>
      <c r="J86" s="74"/>
      <c r="K86" s="75">
        <f t="shared" si="158"/>
      </c>
      <c r="L86" s="75"/>
      <c r="M86" s="62" t="e">
        <f t="shared" si="163"/>
        <v>#VALUE!</v>
      </c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6"/>
      <c r="IM86" s="76"/>
    </row>
    <row r="87" spans="2:247" s="64" customFormat="1" ht="15">
      <c r="B87" s="62"/>
      <c r="C87" s="62"/>
      <c r="D87" s="62"/>
      <c r="E87" s="1"/>
      <c r="F87" s="1"/>
      <c r="G87" s="1"/>
      <c r="H87" s="1"/>
      <c r="I87" s="74"/>
      <c r="J87" s="74"/>
      <c r="K87" s="75">
        <f t="shared" si="158"/>
      </c>
      <c r="L87" s="75"/>
      <c r="M87" s="62" t="e">
        <f t="shared" si="163"/>
        <v>#VALUE!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6"/>
      <c r="IM87" s="76"/>
    </row>
    <row r="88" spans="2:247" s="64" customFormat="1" ht="15">
      <c r="B88" s="62"/>
      <c r="C88" s="62"/>
      <c r="D88" s="62"/>
      <c r="E88" s="1"/>
      <c r="F88" s="1"/>
      <c r="G88" s="1"/>
      <c r="H88" s="1"/>
      <c r="I88" s="74"/>
      <c r="J88" s="74"/>
      <c r="K88" s="75">
        <f t="shared" si="158"/>
      </c>
      <c r="L88" s="75"/>
      <c r="M88" s="62" t="e">
        <f t="shared" si="163"/>
        <v>#VALUE!</v>
      </c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6"/>
      <c r="IM88" s="76"/>
    </row>
    <row r="89" spans="2:247" s="64" customFormat="1" ht="15">
      <c r="B89" s="62"/>
      <c r="C89" s="62"/>
      <c r="D89" s="62"/>
      <c r="E89" s="1"/>
      <c r="F89" s="1"/>
      <c r="G89" s="1"/>
      <c r="H89" s="1"/>
      <c r="I89" s="74"/>
      <c r="J89" s="74"/>
      <c r="K89" s="75">
        <f t="shared" si="158"/>
      </c>
      <c r="L89" s="75"/>
      <c r="M89" s="62" t="e">
        <f t="shared" si="163"/>
        <v>#VALUE!</v>
      </c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6"/>
      <c r="IM89" s="76"/>
    </row>
    <row r="90" spans="2:247" s="64" customFormat="1" ht="15">
      <c r="B90" s="62"/>
      <c r="C90" s="62"/>
      <c r="D90" s="62"/>
      <c r="E90" s="1"/>
      <c r="F90" s="1"/>
      <c r="G90" s="1"/>
      <c r="H90" s="1"/>
      <c r="I90" s="74"/>
      <c r="J90" s="74"/>
      <c r="K90" s="75">
        <f t="shared" si="158"/>
      </c>
      <c r="L90" s="75"/>
      <c r="M90" s="62" t="e">
        <f t="shared" si="163"/>
        <v>#VALUE!</v>
      </c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6"/>
      <c r="IM90" s="76"/>
    </row>
    <row r="91" spans="2:247" s="64" customFormat="1" ht="15">
      <c r="B91" s="62"/>
      <c r="C91" s="62"/>
      <c r="D91" s="62"/>
      <c r="E91" s="1"/>
      <c r="F91" s="1"/>
      <c r="G91" s="1"/>
      <c r="H91" s="1"/>
      <c r="I91" s="74"/>
      <c r="J91" s="74"/>
      <c r="K91" s="75">
        <f t="shared" si="158"/>
      </c>
      <c r="L91" s="75"/>
      <c r="M91" s="62" t="e">
        <f t="shared" si="163"/>
        <v>#VALUE!</v>
      </c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6"/>
      <c r="IM91" s="76"/>
    </row>
    <row r="92" spans="2:247" s="64" customFormat="1" ht="15">
      <c r="B92" s="62"/>
      <c r="C92" s="62"/>
      <c r="D92" s="62"/>
      <c r="E92" s="1"/>
      <c r="F92" s="1"/>
      <c r="G92" s="1"/>
      <c r="H92" s="1"/>
      <c r="I92" s="74"/>
      <c r="J92" s="74"/>
      <c r="K92" s="75">
        <f t="shared" si="158"/>
      </c>
      <c r="L92" s="75"/>
      <c r="M92" s="62" t="e">
        <f t="shared" si="163"/>
        <v>#VALUE!</v>
      </c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6"/>
      <c r="IM92" s="76"/>
    </row>
    <row r="93" spans="2:247" s="64" customFormat="1" ht="15">
      <c r="B93" s="62"/>
      <c r="C93" s="62"/>
      <c r="D93" s="62"/>
      <c r="E93" s="1"/>
      <c r="F93" s="1"/>
      <c r="G93" s="1"/>
      <c r="H93" s="1"/>
      <c r="I93" s="74"/>
      <c r="J93" s="74"/>
      <c r="K93" s="75">
        <f t="shared" si="158"/>
      </c>
      <c r="L93" s="75"/>
      <c r="M93" s="62" t="e">
        <f t="shared" si="163"/>
        <v>#VALUE!</v>
      </c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6"/>
      <c r="IM93" s="76"/>
    </row>
    <row r="94" spans="2:247" s="64" customFormat="1" ht="15">
      <c r="B94" s="62"/>
      <c r="C94" s="62"/>
      <c r="D94" s="62"/>
      <c r="E94" s="1"/>
      <c r="F94" s="1"/>
      <c r="G94" s="1"/>
      <c r="H94" s="1"/>
      <c r="I94" s="74"/>
      <c r="J94" s="74"/>
      <c r="K94" s="75">
        <f t="shared" si="158"/>
      </c>
      <c r="L94" s="75"/>
      <c r="M94" s="62" t="e">
        <f t="shared" si="163"/>
        <v>#VALUE!</v>
      </c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6"/>
      <c r="IM94" s="76"/>
    </row>
    <row r="95" spans="2:247" s="64" customFormat="1" ht="15">
      <c r="B95" s="62"/>
      <c r="C95" s="62"/>
      <c r="D95" s="62"/>
      <c r="E95" s="1"/>
      <c r="F95" s="1"/>
      <c r="G95" s="1"/>
      <c r="H95" s="1"/>
      <c r="I95" s="74"/>
      <c r="J95" s="74"/>
      <c r="K95" s="75">
        <f t="shared" si="158"/>
      </c>
      <c r="L95" s="75"/>
      <c r="M95" s="62" t="e">
        <f t="shared" si="163"/>
        <v>#VALUE!</v>
      </c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6"/>
      <c r="IM95" s="76"/>
    </row>
    <row r="96" spans="2:247" s="64" customFormat="1" ht="15">
      <c r="B96" s="62"/>
      <c r="C96" s="62"/>
      <c r="D96" s="62"/>
      <c r="E96" s="1"/>
      <c r="F96" s="1"/>
      <c r="G96" s="1"/>
      <c r="H96" s="1"/>
      <c r="I96" s="74"/>
      <c r="J96" s="74"/>
      <c r="K96" s="75">
        <f t="shared" si="158"/>
      </c>
      <c r="L96" s="75"/>
      <c r="M96" s="62" t="e">
        <f t="shared" si="163"/>
        <v>#VALUE!</v>
      </c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6"/>
      <c r="IM96" s="76"/>
    </row>
    <row r="97" spans="2:247" s="64" customFormat="1" ht="15">
      <c r="B97" s="62"/>
      <c r="C97" s="62"/>
      <c r="D97" s="62"/>
      <c r="E97" s="1"/>
      <c r="F97" s="1"/>
      <c r="G97" s="1"/>
      <c r="H97" s="1"/>
      <c r="I97" s="74"/>
      <c r="J97" s="74"/>
      <c r="K97" s="75">
        <f t="shared" si="158"/>
      </c>
      <c r="L97" s="75"/>
      <c r="M97" s="62" t="e">
        <f t="shared" si="163"/>
        <v>#VALUE!</v>
      </c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6"/>
      <c r="IM97" s="76"/>
    </row>
    <row r="98" spans="4:8" s="64" customFormat="1" ht="13.5">
      <c r="D98" s="1"/>
      <c r="E98" s="1"/>
      <c r="F98" s="1"/>
      <c r="G98" s="1"/>
      <c r="H98" s="1"/>
    </row>
    <row r="99" spans="4:8" s="64" customFormat="1" ht="13.5">
      <c r="D99" s="1"/>
      <c r="E99" s="1"/>
      <c r="F99" s="1"/>
      <c r="G99" s="1"/>
      <c r="H99" s="1"/>
    </row>
    <row r="100" spans="4:8" s="64" customFormat="1" ht="13.5">
      <c r="D100" s="1"/>
      <c r="E100" s="1"/>
      <c r="F100" s="1"/>
      <c r="G100" s="1"/>
      <c r="H100" s="1"/>
    </row>
    <row r="101" spans="4:8" s="64" customFormat="1" ht="13.5">
      <c r="D101" s="1"/>
      <c r="E101" s="1"/>
      <c r="F101" s="1"/>
      <c r="G101" s="1"/>
      <c r="H101" s="1"/>
    </row>
    <row r="102" spans="4:22" s="64" customFormat="1" ht="13.5">
      <c r="D102" s="1"/>
      <c r="E102" s="1"/>
      <c r="F102" s="1"/>
      <c r="G102" s="1"/>
      <c r="H102" s="1"/>
      <c r="I102" s="77">
        <v>1</v>
      </c>
      <c r="J102" s="77">
        <v>2</v>
      </c>
      <c r="K102" s="77">
        <v>3</v>
      </c>
      <c r="L102" s="64">
        <v>4</v>
      </c>
      <c r="N102" s="77">
        <v>5</v>
      </c>
      <c r="O102" s="77">
        <v>6</v>
      </c>
      <c r="P102" s="77">
        <v>7</v>
      </c>
      <c r="Q102" s="77">
        <v>8</v>
      </c>
      <c r="R102" s="77">
        <v>9</v>
      </c>
      <c r="S102" s="77">
        <v>10</v>
      </c>
      <c r="T102" s="77">
        <v>11</v>
      </c>
      <c r="U102" s="77">
        <v>12</v>
      </c>
      <c r="V102" s="77"/>
    </row>
    <row r="103" spans="4:22" s="64" customFormat="1" ht="13.5">
      <c r="D103" s="1"/>
      <c r="E103" s="1"/>
      <c r="F103" s="1"/>
      <c r="G103" s="1"/>
      <c r="H103" s="1"/>
      <c r="I103" s="77" t="s">
        <v>25</v>
      </c>
      <c r="J103" s="77" t="s">
        <v>4</v>
      </c>
      <c r="K103" s="77" t="s">
        <v>5</v>
      </c>
      <c r="L103" s="64" t="s">
        <v>6</v>
      </c>
      <c r="N103" s="77" t="s">
        <v>7</v>
      </c>
      <c r="O103" s="77" t="s">
        <v>8</v>
      </c>
      <c r="P103" s="77" t="s">
        <v>9</v>
      </c>
      <c r="Q103" s="77" t="s">
        <v>10</v>
      </c>
      <c r="R103" s="77" t="s">
        <v>11</v>
      </c>
      <c r="S103" s="77" t="s">
        <v>12</v>
      </c>
      <c r="T103" s="77" t="s">
        <v>13</v>
      </c>
      <c r="U103" s="77" t="s">
        <v>14</v>
      </c>
      <c r="V103" s="77"/>
    </row>
    <row r="104" spans="4:8" s="64" customFormat="1" ht="13.5">
      <c r="D104" s="1"/>
      <c r="E104" s="1"/>
      <c r="F104" s="1"/>
      <c r="G104" s="1"/>
      <c r="H104" s="1"/>
    </row>
    <row r="105" spans="4:8" s="64" customFormat="1" ht="13.5">
      <c r="D105" s="1"/>
      <c r="E105" s="1"/>
      <c r="F105" s="1"/>
      <c r="G105" s="1"/>
      <c r="H105" s="1"/>
    </row>
    <row r="106" spans="4:8" s="64" customFormat="1" ht="13.5">
      <c r="D106" s="1"/>
      <c r="E106" s="1"/>
      <c r="F106" s="1"/>
      <c r="G106" s="1"/>
      <c r="H106" s="1"/>
    </row>
    <row r="107" spans="4:8" s="64" customFormat="1" ht="13.5">
      <c r="D107" s="1"/>
      <c r="E107" s="1"/>
      <c r="F107" s="1"/>
      <c r="G107" s="1"/>
      <c r="H107" s="1"/>
    </row>
    <row r="108" spans="4:8" s="64" customFormat="1" ht="13.5">
      <c r="D108" s="1"/>
      <c r="E108" s="1"/>
      <c r="F108" s="1"/>
      <c r="G108" s="1"/>
      <c r="H108" s="1"/>
    </row>
    <row r="109" spans="4:8" s="64" customFormat="1" ht="13.5">
      <c r="D109" s="1"/>
      <c r="E109" s="1"/>
      <c r="F109" s="1"/>
      <c r="G109" s="1"/>
      <c r="H109" s="1"/>
    </row>
    <row r="110" spans="4:8" s="64" customFormat="1" ht="13.5">
      <c r="D110" s="1"/>
      <c r="E110" s="1"/>
      <c r="F110" s="1"/>
      <c r="G110" s="1"/>
      <c r="H110" s="1"/>
    </row>
    <row r="111" spans="4:8" s="64" customFormat="1" ht="13.5">
      <c r="D111" s="1"/>
      <c r="E111" s="1"/>
      <c r="F111" s="1"/>
      <c r="G111" s="1"/>
      <c r="H111" s="1"/>
    </row>
    <row r="112" spans="4:8" s="64" customFormat="1" ht="13.5">
      <c r="D112" s="1"/>
      <c r="E112" s="1"/>
      <c r="F112" s="1"/>
      <c r="G112" s="1"/>
      <c r="H112" s="1"/>
    </row>
    <row r="113" spans="4:8" s="64" customFormat="1" ht="13.5">
      <c r="D113" s="1"/>
      <c r="E113" s="1"/>
      <c r="F113" s="1"/>
      <c r="G113" s="1"/>
      <c r="H113" s="1"/>
    </row>
    <row r="114" spans="4:8" s="64" customFormat="1" ht="13.5">
      <c r="D114" s="1"/>
      <c r="E114" s="1"/>
      <c r="F114" s="1"/>
      <c r="G114" s="1"/>
      <c r="H114" s="1"/>
    </row>
    <row r="115" spans="4:8" s="64" customFormat="1" ht="13.5">
      <c r="D115" s="1"/>
      <c r="E115" s="1"/>
      <c r="F115" s="1"/>
      <c r="G115" s="1"/>
      <c r="H115" s="1"/>
    </row>
    <row r="116" spans="4:8" s="64" customFormat="1" ht="13.5">
      <c r="D116" s="1"/>
      <c r="E116" s="1"/>
      <c r="F116" s="1"/>
      <c r="G116" s="1"/>
      <c r="H116" s="1"/>
    </row>
    <row r="117" spans="4:8" s="64" customFormat="1" ht="13.5">
      <c r="D117" s="1"/>
      <c r="E117" s="1"/>
      <c r="F117" s="1"/>
      <c r="G117" s="1"/>
      <c r="H117" s="1"/>
    </row>
    <row r="118" spans="4:8" s="64" customFormat="1" ht="13.5">
      <c r="D118" s="1"/>
      <c r="E118" s="1"/>
      <c r="F118" s="1"/>
      <c r="G118" s="1"/>
      <c r="H118" s="1"/>
    </row>
    <row r="119" spans="4:8" s="64" customFormat="1" ht="13.5">
      <c r="D119" s="1"/>
      <c r="E119" s="1"/>
      <c r="F119" s="1"/>
      <c r="G119" s="1"/>
      <c r="H119" s="1"/>
    </row>
    <row r="120" spans="4:8" s="64" customFormat="1" ht="13.5">
      <c r="D120" s="1"/>
      <c r="E120" s="1"/>
      <c r="F120" s="1"/>
      <c r="G120" s="1"/>
      <c r="H120" s="1"/>
    </row>
    <row r="121" spans="4:8" s="64" customFormat="1" ht="13.5">
      <c r="D121" s="1"/>
      <c r="E121" s="1"/>
      <c r="F121" s="1"/>
      <c r="G121" s="1"/>
      <c r="H121" s="1"/>
    </row>
    <row r="122" spans="4:8" s="64" customFormat="1" ht="13.5">
      <c r="D122" s="1"/>
      <c r="E122" s="1"/>
      <c r="F122" s="1"/>
      <c r="G122" s="1"/>
      <c r="H122" s="1"/>
    </row>
    <row r="123" spans="4:8" s="64" customFormat="1" ht="13.5">
      <c r="D123" s="1"/>
      <c r="E123" s="1"/>
      <c r="F123" s="1"/>
      <c r="G123" s="1"/>
      <c r="H123" s="1"/>
    </row>
    <row r="124" spans="4:8" s="64" customFormat="1" ht="13.5">
      <c r="D124" s="1"/>
      <c r="E124" s="1"/>
      <c r="F124" s="1"/>
      <c r="G124" s="1"/>
      <c r="H124" s="1"/>
    </row>
    <row r="125" spans="4:8" s="64" customFormat="1" ht="13.5">
      <c r="D125" s="1"/>
      <c r="E125" s="1"/>
      <c r="F125" s="1"/>
      <c r="G125" s="1"/>
      <c r="H125" s="1"/>
    </row>
    <row r="126" spans="4:8" s="64" customFormat="1" ht="13.5">
      <c r="D126" s="1"/>
      <c r="E126" s="1"/>
      <c r="F126" s="1"/>
      <c r="G126" s="1"/>
      <c r="H126" s="1"/>
    </row>
    <row r="127" spans="4:8" s="64" customFormat="1" ht="13.5">
      <c r="D127" s="1"/>
      <c r="E127" s="1"/>
      <c r="F127" s="1"/>
      <c r="G127" s="1"/>
      <c r="H127" s="1"/>
    </row>
    <row r="128" spans="4:8" s="64" customFormat="1" ht="13.5">
      <c r="D128" s="1"/>
      <c r="E128" s="1"/>
      <c r="F128" s="1"/>
      <c r="G128" s="1"/>
      <c r="H128" s="1"/>
    </row>
    <row r="129" spans="4:8" s="64" customFormat="1" ht="13.5">
      <c r="D129" s="1"/>
      <c r="E129" s="1"/>
      <c r="F129" s="1"/>
      <c r="G129" s="1"/>
      <c r="H129" s="1"/>
    </row>
    <row r="130" spans="4:8" s="64" customFormat="1" ht="13.5">
      <c r="D130" s="1"/>
      <c r="E130" s="1"/>
      <c r="F130" s="1"/>
      <c r="G130" s="1"/>
      <c r="H130" s="1"/>
    </row>
    <row r="131" spans="4:8" s="64" customFormat="1" ht="13.5">
      <c r="D131" s="1"/>
      <c r="E131" s="1"/>
      <c r="F131" s="1"/>
      <c r="G131" s="1"/>
      <c r="H131" s="1"/>
    </row>
    <row r="132" spans="4:8" s="64" customFormat="1" ht="13.5">
      <c r="D132" s="1"/>
      <c r="E132" s="1"/>
      <c r="F132" s="1"/>
      <c r="G132" s="1"/>
      <c r="H132" s="1"/>
    </row>
    <row r="133" spans="4:8" s="64" customFormat="1" ht="13.5">
      <c r="D133" s="1"/>
      <c r="E133" s="1"/>
      <c r="F133" s="1"/>
      <c r="G133" s="1"/>
      <c r="H133" s="1"/>
    </row>
    <row r="134" spans="4:8" s="64" customFormat="1" ht="13.5">
      <c r="D134" s="1"/>
      <c r="E134" s="1"/>
      <c r="F134" s="1"/>
      <c r="G134" s="1"/>
      <c r="H134" s="1"/>
    </row>
    <row r="135" spans="4:8" s="64" customFormat="1" ht="13.5">
      <c r="D135" s="1"/>
      <c r="E135" s="1"/>
      <c r="F135" s="1"/>
      <c r="G135" s="1"/>
      <c r="H135" s="1"/>
    </row>
    <row r="136" spans="4:8" s="64" customFormat="1" ht="13.5">
      <c r="D136" s="1"/>
      <c r="E136" s="1"/>
      <c r="F136" s="1"/>
      <c r="G136" s="1"/>
      <c r="H136" s="1"/>
    </row>
    <row r="137" spans="4:8" s="64" customFormat="1" ht="13.5">
      <c r="D137" s="1"/>
      <c r="E137" s="1"/>
      <c r="F137" s="1"/>
      <c r="G137" s="1"/>
      <c r="H137" s="1"/>
    </row>
    <row r="138" spans="4:8" s="64" customFormat="1" ht="13.5">
      <c r="D138" s="1"/>
      <c r="E138" s="1"/>
      <c r="F138" s="1"/>
      <c r="G138" s="1"/>
      <c r="H138" s="1"/>
    </row>
    <row r="139" spans="4:8" s="64" customFormat="1" ht="13.5">
      <c r="D139" s="1"/>
      <c r="E139" s="1"/>
      <c r="F139" s="1"/>
      <c r="G139" s="1"/>
      <c r="H139" s="1"/>
    </row>
    <row r="140" spans="4:8" s="64" customFormat="1" ht="13.5">
      <c r="D140" s="1"/>
      <c r="E140" s="1"/>
      <c r="F140" s="1"/>
      <c r="G140" s="1"/>
      <c r="H140" s="1"/>
    </row>
    <row r="141" spans="4:8" s="64" customFormat="1" ht="13.5">
      <c r="D141" s="1"/>
      <c r="E141" s="1"/>
      <c r="F141" s="1"/>
      <c r="G141" s="1"/>
      <c r="H141" s="1"/>
    </row>
    <row r="142" spans="4:8" s="64" customFormat="1" ht="13.5">
      <c r="D142" s="1"/>
      <c r="E142" s="1"/>
      <c r="F142" s="1"/>
      <c r="G142" s="1"/>
      <c r="H142" s="1"/>
    </row>
    <row r="143" spans="1:3" ht="13.5">
      <c r="A143" s="64"/>
      <c r="B143" s="64"/>
      <c r="C143" s="64"/>
    </row>
    <row r="144" spans="1:3" ht="13.5">
      <c r="A144" s="64"/>
      <c r="B144" s="64"/>
      <c r="C144" s="64"/>
    </row>
    <row r="145" spans="1:3" ht="13.5">
      <c r="A145" s="64"/>
      <c r="B145" s="64"/>
      <c r="C145" s="64"/>
    </row>
    <row r="146" spans="1:3" ht="13.5">
      <c r="A146" s="64"/>
      <c r="B146" s="64"/>
      <c r="C146" s="64"/>
    </row>
    <row r="147" spans="1:3" ht="13.5">
      <c r="A147" s="64"/>
      <c r="B147" s="64"/>
      <c r="C147" s="64"/>
    </row>
    <row r="148" spans="1:3" ht="13.5">
      <c r="A148" s="64"/>
      <c r="B148" s="64"/>
      <c r="C148" s="64"/>
    </row>
    <row r="149" spans="1:3" ht="13.5">
      <c r="A149" s="64"/>
      <c r="B149" s="64"/>
      <c r="C149" s="64"/>
    </row>
    <row r="150" spans="1:3" ht="13.5">
      <c r="A150" s="64"/>
      <c r="B150" s="64"/>
      <c r="C150" s="64"/>
    </row>
    <row r="151" spans="1:3" ht="13.5">
      <c r="A151" s="64"/>
      <c r="B151" s="64"/>
      <c r="C151" s="64"/>
    </row>
    <row r="152" spans="1:3" ht="13.5">
      <c r="A152" s="64"/>
      <c r="B152" s="64"/>
      <c r="C152" s="64"/>
    </row>
    <row r="153" spans="1:3" ht="13.5">
      <c r="A153" s="64"/>
      <c r="B153" s="64"/>
      <c r="C153" s="64"/>
    </row>
    <row r="154" spans="1:3" ht="13.5">
      <c r="A154" s="64"/>
      <c r="B154" s="64"/>
      <c r="C154" s="64"/>
    </row>
    <row r="155" spans="1:3" ht="13.5">
      <c r="A155" s="64"/>
      <c r="B155" s="64"/>
      <c r="C155" s="64"/>
    </row>
    <row r="156" spans="1:3" ht="13.5">
      <c r="A156" s="64"/>
      <c r="B156" s="64"/>
      <c r="C156" s="64"/>
    </row>
    <row r="157" spans="1:3" ht="13.5">
      <c r="A157" s="64"/>
      <c r="B157" s="64"/>
      <c r="C157" s="64"/>
    </row>
    <row r="158" spans="1:3" ht="13.5">
      <c r="A158" s="64"/>
      <c r="B158" s="64"/>
      <c r="C158" s="64"/>
    </row>
    <row r="159" spans="1:3" ht="13.5">
      <c r="A159" s="64"/>
      <c r="B159" s="64"/>
      <c r="C159" s="64"/>
    </row>
    <row r="160" spans="1:3" ht="13.5">
      <c r="A160" s="64"/>
      <c r="B160" s="64"/>
      <c r="C160" s="64"/>
    </row>
    <row r="161" spans="1:3" ht="13.5">
      <c r="A161" s="64"/>
      <c r="B161" s="64"/>
      <c r="C161" s="64"/>
    </row>
    <row r="162" spans="1:3" ht="13.5">
      <c r="A162" s="64"/>
      <c r="B162" s="64"/>
      <c r="C162" s="64"/>
    </row>
    <row r="163" spans="1:3" ht="13.5">
      <c r="A163" s="64"/>
      <c r="B163" s="64"/>
      <c r="C163" s="64"/>
    </row>
    <row r="164" spans="1:3" ht="13.5">
      <c r="A164" s="64"/>
      <c r="B164" s="64"/>
      <c r="C164" s="64"/>
    </row>
    <row r="165" spans="1:3" ht="13.5">
      <c r="A165" s="64"/>
      <c r="B165" s="64"/>
      <c r="C165" s="64"/>
    </row>
    <row r="166" spans="1:3" ht="13.5">
      <c r="A166" s="64"/>
      <c r="B166" s="64"/>
      <c r="C166" s="64"/>
    </row>
    <row r="167" spans="1:3" ht="13.5">
      <c r="A167" s="64"/>
      <c r="B167" s="64"/>
      <c r="C167" s="64"/>
    </row>
    <row r="168" spans="1:3" ht="13.5">
      <c r="A168" s="64"/>
      <c r="B168" s="64"/>
      <c r="C168" s="64"/>
    </row>
    <row r="169" spans="1:3" ht="13.5">
      <c r="A169" s="64"/>
      <c r="B169" s="64"/>
      <c r="C169" s="64"/>
    </row>
    <row r="170" spans="1:3" ht="13.5">
      <c r="A170" s="64"/>
      <c r="B170" s="64"/>
      <c r="C170" s="64"/>
    </row>
    <row r="171" spans="1:3" ht="13.5">
      <c r="A171" s="64"/>
      <c r="B171" s="64"/>
      <c r="C171" s="64"/>
    </row>
    <row r="172" spans="1:3" ht="13.5">
      <c r="A172" s="64"/>
      <c r="B172" s="64"/>
      <c r="C172" s="64"/>
    </row>
    <row r="173" spans="1:3" ht="13.5">
      <c r="A173" s="64"/>
      <c r="B173" s="64"/>
      <c r="C173" s="64"/>
    </row>
    <row r="174" spans="1:3" ht="13.5">
      <c r="A174" s="64"/>
      <c r="B174" s="64"/>
      <c r="C174" s="64"/>
    </row>
    <row r="175" spans="1:3" ht="13.5">
      <c r="A175" s="64"/>
      <c r="B175" s="64"/>
      <c r="C175" s="64"/>
    </row>
    <row r="176" spans="1:3" ht="13.5">
      <c r="A176" s="64"/>
      <c r="B176" s="64"/>
      <c r="C176" s="64"/>
    </row>
    <row r="177" spans="1:3" ht="13.5">
      <c r="A177" s="64"/>
      <c r="B177" s="64"/>
      <c r="C177" s="64"/>
    </row>
    <row r="178" spans="1:3" ht="13.5">
      <c r="A178" s="64"/>
      <c r="B178" s="64"/>
      <c r="C178" s="64"/>
    </row>
    <row r="179" spans="1:3" ht="13.5">
      <c r="A179" s="64"/>
      <c r="B179" s="64"/>
      <c r="C179" s="64"/>
    </row>
    <row r="180" spans="1:3" ht="13.5">
      <c r="A180" s="64"/>
      <c r="B180" s="64"/>
      <c r="C180" s="64"/>
    </row>
    <row r="181" spans="1:3" ht="13.5">
      <c r="A181" s="64"/>
      <c r="B181" s="64"/>
      <c r="C181" s="64"/>
    </row>
    <row r="182" spans="1:3" ht="13.5">
      <c r="A182" s="64"/>
      <c r="B182" s="64"/>
      <c r="C182" s="64"/>
    </row>
    <row r="183" spans="1:3" ht="13.5">
      <c r="A183" s="64"/>
      <c r="B183" s="64"/>
      <c r="C183" s="64"/>
    </row>
    <row r="184" spans="1:3" ht="13.5">
      <c r="A184" s="64"/>
      <c r="B184" s="64"/>
      <c r="C184" s="64"/>
    </row>
    <row r="185" spans="1:3" ht="13.5">
      <c r="A185" s="64"/>
      <c r="B185" s="64"/>
      <c r="C185" s="64"/>
    </row>
    <row r="186" spans="1:3" ht="13.5">
      <c r="A186" s="64"/>
      <c r="B186" s="64"/>
      <c r="C186" s="64"/>
    </row>
    <row r="187" spans="1:3" ht="13.5">
      <c r="A187" s="64"/>
      <c r="B187" s="64"/>
      <c r="C187" s="64"/>
    </row>
    <row r="188" spans="1:3" ht="13.5">
      <c r="A188" s="64"/>
      <c r="B188" s="64"/>
      <c r="C188" s="64"/>
    </row>
    <row r="189" spans="1:3" ht="13.5">
      <c r="A189" s="64"/>
      <c r="B189" s="64"/>
      <c r="C189" s="64"/>
    </row>
    <row r="190" spans="1:3" ht="13.5">
      <c r="A190" s="64"/>
      <c r="B190" s="64"/>
      <c r="C190" s="64"/>
    </row>
    <row r="191" spans="1:3" ht="13.5">
      <c r="A191" s="64"/>
      <c r="B191" s="64"/>
      <c r="C191" s="64"/>
    </row>
    <row r="192" spans="1:3" ht="13.5">
      <c r="A192" s="64"/>
      <c r="B192" s="64"/>
      <c r="C192" s="64"/>
    </row>
    <row r="193" spans="1:3" ht="13.5">
      <c r="A193" s="64"/>
      <c r="B193" s="64"/>
      <c r="C193" s="64"/>
    </row>
    <row r="194" spans="1:3" ht="13.5">
      <c r="A194" s="64"/>
      <c r="B194" s="64"/>
      <c r="C194" s="64"/>
    </row>
    <row r="195" spans="1:3" ht="13.5">
      <c r="A195" s="64"/>
      <c r="B195" s="64"/>
      <c r="C195" s="64"/>
    </row>
    <row r="196" spans="1:3" ht="13.5">
      <c r="A196" s="64"/>
      <c r="B196" s="64"/>
      <c r="C196" s="64"/>
    </row>
    <row r="197" spans="1:3" ht="13.5">
      <c r="A197" s="64"/>
      <c r="B197" s="64"/>
      <c r="C197" s="64"/>
    </row>
    <row r="198" spans="1:3" ht="13.5">
      <c r="A198" s="64"/>
      <c r="B198" s="64"/>
      <c r="C198" s="64"/>
    </row>
    <row r="199" spans="1:3" ht="13.5">
      <c r="A199" s="64"/>
      <c r="B199" s="64"/>
      <c r="C199" s="64"/>
    </row>
    <row r="200" spans="1:3" ht="13.5">
      <c r="A200" s="64"/>
      <c r="B200" s="64"/>
      <c r="C200" s="64"/>
    </row>
    <row r="201" spans="1:3" ht="13.5">
      <c r="A201" s="64"/>
      <c r="B201" s="64"/>
      <c r="C201" s="64"/>
    </row>
    <row r="202" spans="1:3" ht="13.5">
      <c r="A202" s="64"/>
      <c r="B202" s="64"/>
      <c r="C202" s="64"/>
    </row>
  </sheetData>
  <sheetProtection password="CEA2" sheet="1"/>
  <mergeCells count="36">
    <mergeCell ref="G1:I1"/>
    <mergeCell ref="B3:C3"/>
    <mergeCell ref="B1:C1"/>
    <mergeCell ref="HW2:IC2"/>
    <mergeCell ref="EQ2:EW2"/>
    <mergeCell ref="EX2:FD2"/>
    <mergeCell ref="FE2:FK2"/>
    <mergeCell ref="FL2:FR2"/>
    <mergeCell ref="DO2:DU2"/>
    <mergeCell ref="DV2:EB2"/>
    <mergeCell ref="BK2:BQ2"/>
    <mergeCell ref="BR2:BX2"/>
    <mergeCell ref="BY2:CE2"/>
    <mergeCell ref="CF2:CL2"/>
    <mergeCell ref="EJ2:EP2"/>
    <mergeCell ref="CM2:CS2"/>
    <mergeCell ref="DA2:DG2"/>
    <mergeCell ref="DH2:DN2"/>
    <mergeCell ref="EC2:EI2"/>
    <mergeCell ref="CT2:CZ2"/>
    <mergeCell ref="ID2:IJ2"/>
    <mergeCell ref="FS2:FY2"/>
    <mergeCell ref="FZ2:GF2"/>
    <mergeCell ref="GG2:GM2"/>
    <mergeCell ref="GN2:GT2"/>
    <mergeCell ref="GU2:HA2"/>
    <mergeCell ref="HB2:HH2"/>
    <mergeCell ref="HI2:HO2"/>
    <mergeCell ref="HP2:HV2"/>
    <mergeCell ref="AP2:AV2"/>
    <mergeCell ref="AW2:BC2"/>
    <mergeCell ref="BD2:BJ2"/>
    <mergeCell ref="N2:T2"/>
    <mergeCell ref="U2:AA2"/>
    <mergeCell ref="AB2:AH2"/>
    <mergeCell ref="AI2:AO2"/>
  </mergeCells>
  <conditionalFormatting sqref="W3:W4 AD3:AD4 AK3:AK4 AR3:AR4 AY3:AY4 BF3:BF4 BM3:BM4 BT3:BT4 CA3:CA4 CH3:CH4 CO3:CO4 CV3:CV4 DC3:DC4 DJ3:DJ4 DQ3:DQ4 DX3:DX4 EE3:EE4 EL3:EL4 ES3:ES4 EZ3:EZ4 FG3:FG4 FN3:FN4 FU3:FU4 GB3:GB4 GI3:GI4 GP3:GP4 GW3:GW4 HD3:HD4 HK3:HK4 HR3:HR4 HY3:HY4 IF3:IF4">
    <cfRule type="expression" priority="1" dxfId="195" stopIfTrue="1">
      <formula>W3=TODAY()</formula>
    </cfRule>
    <cfRule type="expression" priority="2" dxfId="193" stopIfTrue="1">
      <formula>W3&lt;TODAY()</formula>
    </cfRule>
  </conditionalFormatting>
  <conditionalFormatting sqref="M5:M97">
    <cfRule type="expression" priority="3" dxfId="196" stopIfTrue="1">
      <formula>AND(NOT($L5=""),($L5&lt;TODAY()))</formula>
    </cfRule>
  </conditionalFormatting>
  <conditionalFormatting sqref="AA3:AA4 AH3:AH4 AO3:AO4 AV3:AV4 BC3:BC4 BJ3:BJ4 BQ3:BQ4 BX3:BX4 CE3:CE4 CL3:CL4 CS3:CS4 CZ3:CZ4 DG3:DG4 DN3:DN4 DU3:DU4 EB3:EB4 EI3:EI4 EP3:EP4 EW3:EW4 FD3:FD4 FK3:FK4 FR3:FR4 FY3:FY4 GF3:GF4 GM3:GM4 GT3:GT4 HA3:HA4 HH3:HH4 HO3:HO4 HV3:HV4 IC3:IC4 IJ3:IJ4">
    <cfRule type="expression" priority="4" dxfId="72" stopIfTrue="1">
      <formula>AND(AA3=TODAY(),((WEEKDAY(DATE(YEAR(AA3),MONTH(AA3),DAY(AA3)))=5)))</formula>
    </cfRule>
    <cfRule type="expression" priority="5" dxfId="193" stopIfTrue="1">
      <formula>(AA3&lt;TODAY())</formula>
    </cfRule>
  </conditionalFormatting>
  <conditionalFormatting sqref="Z3:Z4 AG3:AG4 AN3:AN4 AU3:AU4 BB3:BB4 BI3:BI4 BP3:BP4 BW3:BW4 CD3:CD4 CK3:CK4 CR3:CR4 CY3:CY4 DF3:DF4 DM3:DM4 DT3:DT4 EA3:EA4 EH3:EH4 EO3:EO4 EV3:EV4 FC3:FC4 FJ3:FJ4 FQ3:FQ4 FX3:FX4 GE3:GE4 GL3:GL4 GS3:GS4 GZ3:GZ4 HG3:HG4 HN3:HN4 HU3:HU4 IB3:IB4 II3:II4">
    <cfRule type="expression" priority="6" dxfId="78" stopIfTrue="1">
      <formula>AND(Z3=TODAY(),((WEEKDAY(DATE(YEAR(Z3),MONTH(Z3),DAY(Z3)))=4)))</formula>
    </cfRule>
    <cfRule type="expression" priority="7" dxfId="193" stopIfTrue="1">
      <formula>(Z3&lt;TODAY())</formula>
    </cfRule>
  </conditionalFormatting>
  <conditionalFormatting sqref="Y3:Y4 AF3:AF4 AM3:AM4 AT3:AT4 BA3:BA4 BH3:BH4 BO3:BO4 BV3:BV4 CC3:CC4 CJ3:CJ4 CQ3:CQ4 CX3:CX4 DE3:DE4 DL3:DL4 DS3:DS4 DZ3:DZ4 EG3:EG4 EN3:EN4 EU3:EU4 FB3:FB4 FI3:FI4 FP3:FP4 FW3:FW4 GD3:GD4 GK3:GK4 GR3:GR4 GY3:GY4 HF3:HF4 HM3:HM4 HT3:HT4 IA3:IA4 IH3:IH4">
    <cfRule type="expression" priority="8" dxfId="84" stopIfTrue="1">
      <formula>AND(Y3=TODAY(),((WEEKDAY(DATE(YEAR(Y3),MONTH(Y3),DAY(Y3)))=3)))</formula>
    </cfRule>
    <cfRule type="expression" priority="9" dxfId="193" stopIfTrue="1">
      <formula>(Y3&lt;TODAY())</formula>
    </cfRule>
  </conditionalFormatting>
  <conditionalFormatting sqref="AB3:AB4 AI3:AI4 AP3:AP4 AW3:AW4 BD3:BD4 BK3:BK4 BR3:BR4 BY3:BY4 CF3:CF4 CM3:CM4 CT3:CT4 DA3:DA4 DH3:DH4 DO3:DO4 DV3:DV4 EC3:EC4 EJ3:EJ4 EQ3:EQ4 EX3:EX4 FE3:FE4 FL3:FL4 FS3:FS4 FZ3:FZ4 GG3:GG4 GN3:GN4 GU3:GU4 HB3:HB4 HI3:HI4 HP3:HP4 HW3:HW4 ID3:ID4">
    <cfRule type="expression" priority="10" dxfId="66" stopIfTrue="1">
      <formula>AND(AB3=TODAY(),((WEEKDAY(DATE(YEAR(AB3),MONTH(AB3),DAY(AB3)))=6)))</formula>
    </cfRule>
    <cfRule type="expression" priority="11" dxfId="193" stopIfTrue="1">
      <formula>(AB3&lt;TODAY())</formula>
    </cfRule>
  </conditionalFormatting>
  <conditionalFormatting sqref="X3:X4 AE3:AE4 AL3:AL4 AS3:AS4 AZ3:AZ4 BG3:BG4 BN3:BN4 BU3:BU4 CB3:CB4 CI3:CI4 CP3:CP4 CW3:CW4 DD3:DD4 DK3:DK4 DR3:DR4 DY3:DY4 EF3:EF4 EM3:EM4 ET3:ET4 FA3:FA4 FH3:FH4 FO3:FO4 FV3:FV4 GC3:GC4 GJ3:GJ4 GQ3:GQ4 GX3:GX4 HE3:HE4 HL3:HL4 HS3:HS4 HZ3:HZ4 IG3:IG4">
    <cfRule type="expression" priority="12" dxfId="90" stopIfTrue="1">
      <formula>AND(X3=TODAY(),((WEEKDAY(DATE(YEAR(X3),MONTH(X3),DAY(X3)))=2)))</formula>
    </cfRule>
    <cfRule type="expression" priority="13" dxfId="193" stopIfTrue="1">
      <formula>(X3&lt;TODAY())</formula>
    </cfRule>
  </conditionalFormatting>
  <conditionalFormatting sqref="AC3:AC4 AJ3:AJ4 AQ3:AQ4 AX3:AX4 BE3:BE4 BL3:BL4 BS3:BS4 BZ3:BZ4 CG3:CG4 CN3:CN4 CU3:CU4 DB3:DB4 DI3:DI4 DP3:DP4 DW3:DW4 ED3:ED4 EK3:EK4 ER3:ER4 EY3:EY4 FF3:FF4 FM3:FM4 FT3:FT4 GA3:GA4 GH3:GH4 GO3:GO4 GV3:GV4 HC3:HC4 HJ3:HJ4 HQ3:HQ4 HX3:HX4 IE3:IE4">
    <cfRule type="expression" priority="14" dxfId="197" stopIfTrue="1">
      <formula>AC3=TODAY()</formula>
    </cfRule>
    <cfRule type="expression" priority="15" dxfId="193" stopIfTrue="1">
      <formula>AC3&lt;TODAY()</formula>
    </cfRule>
  </conditionalFormatting>
  <conditionalFormatting sqref="IR5:IV5">
    <cfRule type="expression" priority="16" dxfId="198" stopIfTrue="1">
      <formula>OR(IR5="IN",IR5="B")</formula>
    </cfRule>
  </conditionalFormatting>
  <conditionalFormatting sqref="K5:L97">
    <cfRule type="expression" priority="17" dxfId="196" stopIfTrue="1">
      <formula>AND(NOT(K5=""),(K5&lt;TODAY()))</formula>
    </cfRule>
    <cfRule type="expression" priority="18" dxfId="199" stopIfTrue="1">
      <formula>AND((K5-TODAY())&gt;=31,(K5-TODAY())&lt;121)</formula>
    </cfRule>
    <cfRule type="expression" priority="19" dxfId="200" stopIfTrue="1">
      <formula>AND((K5-TODAY())&gt;=0,(K5-TODAY())&lt;=31)</formula>
    </cfRule>
  </conditionalFormatting>
  <conditionalFormatting sqref="BK5:IJ97 N5:BJ5 N70:BJ97">
    <cfRule type="expression" priority="20" dxfId="198" stopIfTrue="1">
      <formula>AND(N$4&gt;$K5,N$4&lt;$L5)</formula>
    </cfRule>
    <cfRule type="expression" priority="21" dxfId="35" stopIfTrue="1">
      <formula>N$4=$K5</formula>
    </cfRule>
    <cfRule type="expression" priority="22" dxfId="35" stopIfTrue="1">
      <formula>N$4=$L5</formula>
    </cfRule>
  </conditionalFormatting>
  <conditionalFormatting sqref="D10 D5">
    <cfRule type="expression" priority="23" dxfId="196" stopIfTrue="1">
      <formula>AND(NOT(D5=""),(D5&lt;TODAY()))</formula>
    </cfRule>
    <cfRule type="expression" priority="24" dxfId="199" stopIfTrue="1">
      <formula>AND((D5-TODAY())&gt;=31,(D5-TODAY())&lt;121)</formula>
    </cfRule>
    <cfRule type="expression" priority="25" dxfId="200" stopIfTrue="1">
      <formula>AND((D5-TODAY())&gt;0,(D5-TODAY())&lt;=31)</formula>
    </cfRule>
  </conditionalFormatting>
  <conditionalFormatting sqref="P3:P4">
    <cfRule type="expression" priority="26" dxfId="201" stopIfTrue="1">
      <formula>P3=TODAY()</formula>
    </cfRule>
    <cfRule type="expression" priority="27" dxfId="193" stopIfTrue="1">
      <formula>P3&lt;TODAY()</formula>
    </cfRule>
    <cfRule type="expression" priority="28" dxfId="202" stopIfTrue="1">
      <formula>P3=$K$1</formula>
    </cfRule>
  </conditionalFormatting>
  <conditionalFormatting sqref="Q3">
    <cfRule type="expression" priority="29" dxfId="90" stopIfTrue="1">
      <formula>AND(Q3=TODAY(),((WEEKDAY(DATE(YEAR(Q3),MONTH(Q3),DAY(Q3)))=2)))</formula>
    </cfRule>
    <cfRule type="expression" priority="30" dxfId="193" stopIfTrue="1">
      <formula>(Q3&lt;TODAY())</formula>
    </cfRule>
    <cfRule type="expression" priority="31" dxfId="203" stopIfTrue="1">
      <formula>Q3=K1</formula>
    </cfRule>
  </conditionalFormatting>
  <conditionalFormatting sqref="Q4">
    <cfRule type="expression" priority="32" dxfId="90" stopIfTrue="1">
      <formula>AND(Q4=TODAY(),((WEEKDAY(DATE(YEAR(Q4),MONTH(Q4),DAY(Q4)))=2)))</formula>
    </cfRule>
    <cfRule type="expression" priority="33" dxfId="193" stopIfTrue="1">
      <formula>(Q4&lt;TODAY())</formula>
    </cfRule>
    <cfRule type="expression" priority="34" dxfId="202" stopIfTrue="1">
      <formula>Q4=K1</formula>
    </cfRule>
  </conditionalFormatting>
  <conditionalFormatting sqref="R3">
    <cfRule type="expression" priority="35" dxfId="84" stopIfTrue="1">
      <formula>AND(R3=TODAY(),((WEEKDAY(DATE(YEAR(R3),MONTH(R3),DAY(R3)))=3)))</formula>
    </cfRule>
    <cfRule type="expression" priority="36" dxfId="193" stopIfTrue="1">
      <formula>(R3&lt;TODAY())</formula>
    </cfRule>
    <cfRule type="expression" priority="37" dxfId="203" stopIfTrue="1">
      <formula>R3=K1</formula>
    </cfRule>
  </conditionalFormatting>
  <conditionalFormatting sqref="R4">
    <cfRule type="expression" priority="38" dxfId="84" stopIfTrue="1">
      <formula>AND(R4=TODAY(),((WEEKDAY(DATE(YEAR(R4),MONTH(R4),DAY(R4)))=3)))</formula>
    </cfRule>
    <cfRule type="expression" priority="39" dxfId="193" stopIfTrue="1">
      <formula>(R4&lt;TODAY())</formula>
    </cfRule>
    <cfRule type="expression" priority="40" dxfId="202" stopIfTrue="1">
      <formula>R4=K1</formula>
    </cfRule>
  </conditionalFormatting>
  <conditionalFormatting sqref="S3">
    <cfRule type="expression" priority="41" dxfId="78" stopIfTrue="1">
      <formula>AND(S3=TODAY(),((WEEKDAY(DATE(YEAR(S3),MONTH(S3),DAY(S3)))=4)))</formula>
    </cfRule>
    <cfRule type="expression" priority="42" dxfId="193" stopIfTrue="1">
      <formula>(S3&lt;TODAY())</formula>
    </cfRule>
    <cfRule type="expression" priority="43" dxfId="202" stopIfTrue="1">
      <formula>S3=K1</formula>
    </cfRule>
  </conditionalFormatting>
  <conditionalFormatting sqref="S4">
    <cfRule type="expression" priority="44" dxfId="78" stopIfTrue="1">
      <formula>AND(S4=TODAY(),((WEEKDAY(DATE(YEAR(S4),MONTH(S4),DAY(S4)))=4)))</formula>
    </cfRule>
    <cfRule type="expression" priority="45" dxfId="193" stopIfTrue="1">
      <formula>(S4&lt;TODAY())</formula>
    </cfRule>
    <cfRule type="expression" priority="46" dxfId="202" stopIfTrue="1">
      <formula>S4=K1</formula>
    </cfRule>
  </conditionalFormatting>
  <conditionalFormatting sqref="T3">
    <cfRule type="expression" priority="47" dxfId="72" stopIfTrue="1">
      <formula>AND(T3=TODAY(),((WEEKDAY(DATE(YEAR(T3),MONTH(T3),DAY(T3)))=5)))</formula>
    </cfRule>
    <cfRule type="expression" priority="48" dxfId="193" stopIfTrue="1">
      <formula>(T3&lt;TODAY())</formula>
    </cfRule>
    <cfRule type="expression" priority="49" dxfId="202" stopIfTrue="1">
      <formula>T3=K1</formula>
    </cfRule>
  </conditionalFormatting>
  <conditionalFormatting sqref="T4">
    <cfRule type="expression" priority="50" dxfId="72" stopIfTrue="1">
      <formula>AND(T4=TODAY(),((WEEKDAY(DATE(YEAR(T4),MONTH(T4),DAY(T4)))=5)))</formula>
    </cfRule>
    <cfRule type="expression" priority="51" dxfId="193" stopIfTrue="1">
      <formula>(T4&lt;TODAY())</formula>
    </cfRule>
    <cfRule type="expression" priority="52" dxfId="202" stopIfTrue="1">
      <formula>T4=K1</formula>
    </cfRule>
  </conditionalFormatting>
  <conditionalFormatting sqref="U3">
    <cfRule type="expression" priority="53" dxfId="66" stopIfTrue="1">
      <formula>AND(U3=TODAY(),((WEEKDAY(DATE(YEAR(U3),MONTH(U3),DAY(U3)))=6)))</formula>
    </cfRule>
    <cfRule type="expression" priority="54" dxfId="193" stopIfTrue="1">
      <formula>(U3&lt;TODAY())</formula>
    </cfRule>
    <cfRule type="expression" priority="55" dxfId="202" stopIfTrue="1">
      <formula>U3=K1</formula>
    </cfRule>
  </conditionalFormatting>
  <conditionalFormatting sqref="U4">
    <cfRule type="expression" priority="56" dxfId="66" stopIfTrue="1">
      <formula>AND(U4=TODAY(),((WEEKDAY(DATE(YEAR(U4),MONTH(U4),DAY(U4)))=6)))</formula>
    </cfRule>
    <cfRule type="expression" priority="57" dxfId="193" stopIfTrue="1">
      <formula>(U4&lt;TODAY())</formula>
    </cfRule>
    <cfRule type="expression" priority="58" dxfId="202" stopIfTrue="1">
      <formula>U4=K1</formula>
    </cfRule>
  </conditionalFormatting>
  <conditionalFormatting sqref="V3">
    <cfRule type="expression" priority="59" dxfId="197" stopIfTrue="1">
      <formula>V3=TODAY()</formula>
    </cfRule>
    <cfRule type="expression" priority="60" dxfId="193" stopIfTrue="1">
      <formula>V3&lt;TODAY()</formula>
    </cfRule>
    <cfRule type="expression" priority="61" dxfId="202" stopIfTrue="1">
      <formula>V3=K1</formula>
    </cfRule>
  </conditionalFormatting>
  <conditionalFormatting sqref="V4">
    <cfRule type="expression" priority="62" dxfId="197" stopIfTrue="1">
      <formula>V4=TODAY()</formula>
    </cfRule>
    <cfRule type="expression" priority="63" dxfId="193" stopIfTrue="1">
      <formula>V4&lt;TODAY()</formula>
    </cfRule>
    <cfRule type="expression" priority="64" dxfId="202" stopIfTrue="1">
      <formula>V4=K1</formula>
    </cfRule>
  </conditionalFormatting>
  <conditionalFormatting sqref="P2:IJ2 IO2:IP2 IR2:IV2">
    <cfRule type="expression" priority="65" dxfId="204" stopIfTrue="1">
      <formula>AND(TODAY()&gt;=P3,TODAY()&lt;W3)</formula>
    </cfRule>
  </conditionalFormatting>
  <conditionalFormatting sqref="IM2">
    <cfRule type="expression" priority="66" dxfId="204" stopIfTrue="1">
      <formula>AND(TODAY()&gt;=IM3,TODAY()&lt;#REF!)</formula>
    </cfRule>
  </conditionalFormatting>
  <conditionalFormatting sqref="B5">
    <cfRule type="expression" priority="67" dxfId="205" stopIfTrue="1">
      <formula>AND(NOT(N$3=""),(N$3&lt;TODAY()))</formula>
    </cfRule>
    <cfRule type="expression" priority="68" dxfId="206" stopIfTrue="1">
      <formula>AND((N$3-TODAY())&gt;=7,(N$3-TODAY())&lt;14)</formula>
    </cfRule>
    <cfRule type="expression" priority="69" dxfId="207" stopIfTrue="1">
      <formula>AND((N$3-TODAY())&gt;0,(N$3-TODAY())&lt;=6)</formula>
    </cfRule>
  </conditionalFormatting>
  <conditionalFormatting sqref="C5 B20">
    <cfRule type="expression" priority="70" dxfId="205" stopIfTrue="1">
      <formula>AND(NOT(Q$3=""),(Q$3&lt;TODAY()))</formula>
    </cfRule>
    <cfRule type="expression" priority="71" dxfId="206" stopIfTrue="1">
      <formula>AND((Q$3-TODAY())&gt;=7,(Q$3-TODAY())&lt;14)</formula>
    </cfRule>
    <cfRule type="expression" priority="72" dxfId="207" stopIfTrue="1">
      <formula>AND((Q$3-TODAY())&gt;0,(Q$3-TODAY())&lt;=6)</formula>
    </cfRule>
  </conditionalFormatting>
  <conditionalFormatting sqref="B10">
    <cfRule type="expression" priority="73" dxfId="205" stopIfTrue="1">
      <formula>AND(NOT(O$3=""),(O$3&lt;TODAY()))</formula>
    </cfRule>
    <cfRule type="expression" priority="74" dxfId="206" stopIfTrue="1">
      <formula>AND((O$3-TODAY())&gt;=7,(O$3-TODAY())&lt;14)</formula>
    </cfRule>
    <cfRule type="expression" priority="75" dxfId="207" stopIfTrue="1">
      <formula>AND((O$3-TODAY())&gt;0,(O$3-TODAY())&lt;=6)</formula>
    </cfRule>
  </conditionalFormatting>
  <conditionalFormatting sqref="B15">
    <cfRule type="expression" priority="76" dxfId="205" stopIfTrue="1">
      <formula>AND(NOT(P$3=""),(P$3&lt;TODAY()))</formula>
    </cfRule>
    <cfRule type="expression" priority="77" dxfId="206" stopIfTrue="1">
      <formula>AND((P$3-TODAY())&gt;=7,(P$3-TODAY())&lt;14)</formula>
    </cfRule>
    <cfRule type="expression" priority="78" dxfId="207" stopIfTrue="1">
      <formula>AND((P$3-TODAY())&gt;0,(P$3-TODAY())&lt;=6)</formula>
    </cfRule>
  </conditionalFormatting>
  <conditionalFormatting sqref="C10">
    <cfRule type="expression" priority="79" dxfId="205" stopIfTrue="1">
      <formula>AND(NOT(S3=""),(S3&lt;TODAY()))</formula>
    </cfRule>
    <cfRule type="expression" priority="80" dxfId="206" stopIfTrue="1">
      <formula>AND((S3-TODAY())&gt;=7,(S3-TODAY())&lt;14)</formula>
    </cfRule>
    <cfRule type="expression" priority="81" dxfId="207" stopIfTrue="1">
      <formula>AND((S3-TODAY())&gt;0,(S3-TODAY())&lt;=6)</formula>
    </cfRule>
  </conditionalFormatting>
  <conditionalFormatting sqref="C15">
    <cfRule type="expression" priority="82" dxfId="205" stopIfTrue="1">
      <formula>AND(NOT(T3=""),(T3&lt;TODAY()))</formula>
    </cfRule>
    <cfRule type="expression" priority="83" dxfId="206" stopIfTrue="1">
      <formula>AND((T3-TODAY())&gt;=7,(T3-TODAY())&lt;14)</formula>
    </cfRule>
    <cfRule type="expression" priority="84" dxfId="207" stopIfTrue="1">
      <formula>AND((T3-TODAY())&gt;0,(T3-TODAY())&lt;=6)</formula>
    </cfRule>
  </conditionalFormatting>
  <conditionalFormatting sqref="N6:BJ69">
    <cfRule type="expression" priority="85" dxfId="208" stopIfTrue="1">
      <formula>AND(N$4&gt;$K6,N$4&lt;$L6)</formula>
    </cfRule>
    <cfRule type="expression" priority="86" dxfId="209" stopIfTrue="1">
      <formula>N$4=$K6</formula>
    </cfRule>
    <cfRule type="expression" priority="87" dxfId="209" stopIfTrue="1">
      <formula>N$4=$L6</formula>
    </cfRule>
  </conditionalFormatting>
  <conditionalFormatting sqref="G6:G69">
    <cfRule type="expression" priority="88" dxfId="193" stopIfTrue="1">
      <formula>(G6&lt;TODAY())</formula>
    </cfRule>
    <cfRule type="expression" priority="89" dxfId="194" stopIfTrue="1">
      <formula>(G6=TODAY())</formula>
    </cfRule>
  </conditionalFormatting>
  <dataValidations count="1">
    <dataValidation type="date" allowBlank="1" showInputMessage="1" showErrorMessage="1" promptTitle="Enter Date" prompt="Example 2002/6/1&#10;" errorTitle="Valid Date" error="1900/1/1 - 2099/12/31" sqref="K1">
      <formula1>1</formula1>
      <formula2>72686</formula2>
    </dataValidation>
  </dataValidations>
  <hyperlinks>
    <hyperlink ref="B2" r:id="rId1" display="Ken's Home Radio"/>
    <hyperlink ref="C2" r:id="rId2" display="Excel Calendar"/>
    <hyperlink ref="B1" r:id="rId3" display="FIFA World Cup 2002"/>
    <hyperlink ref="G2" r:id="rId4" display="Disclaimer kenmzoka"/>
    <hyperlink ref="G1:I1" r:id="rId5" display="http://excelfan.com/"/>
  </hyperlinks>
  <printOptions/>
  <pageMargins left="1.46" right="0.25" top="0.3" bottom="0.29" header="0.2" footer="0.2"/>
  <pageSetup horizontalDpi="300" verticalDpi="300" orientation="portrait" paperSize="8" scale="55" r:id="rId8"/>
  <headerFooter alignWithMargins="0">
    <oddHeader>&amp;C&amp;"ＭＳ Ｐゴシック,太字"&amp;12&amp;UBonus Timeline</oddHeader>
    <oddFooter>&amp;L&amp;T&amp;C&amp;F&amp;R&amp;D</oddFooter>
  </headerFooter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5"/>
  <sheetViews>
    <sheetView tabSelected="1" zoomScale="75" zoomScaleNormal="75" zoomScalePageLayoutView="0" workbookViewId="0" topLeftCell="H57">
      <selection activeCell="J73" sqref="J73:K73"/>
    </sheetView>
  </sheetViews>
  <sheetFormatPr defaultColWidth="9.00390625" defaultRowHeight="13.5"/>
  <cols>
    <col min="1" max="1" width="9.00390625" style="79" customWidth="1"/>
    <col min="2" max="6" width="10.625" style="79" customWidth="1"/>
    <col min="7" max="7" width="9.625" style="79" customWidth="1"/>
    <col min="8" max="12" width="10.625" style="79" customWidth="1"/>
    <col min="13" max="13" width="9.625" style="79" customWidth="1"/>
    <col min="14" max="18" width="10.625" style="79" customWidth="1"/>
    <col min="19" max="19" width="9.625" style="79" customWidth="1"/>
    <col min="20" max="24" width="10.625" style="79" customWidth="1"/>
    <col min="25" max="25" width="9.625" style="79" customWidth="1"/>
    <col min="26" max="30" width="10.625" style="79" customWidth="1"/>
    <col min="31" max="31" width="9.625" style="79" customWidth="1"/>
    <col min="32" max="36" width="10.625" style="79" customWidth="1"/>
    <col min="37" max="37" width="9.625" style="79" customWidth="1"/>
    <col min="38" max="42" width="10.625" style="79" customWidth="1"/>
    <col min="43" max="43" width="9.625" style="79" customWidth="1"/>
    <col min="44" max="44" width="12.625" style="79" customWidth="1"/>
    <col min="45" max="48" width="10.625" style="79" customWidth="1"/>
    <col min="49" max="16384" width="9.00390625" style="79" customWidth="1"/>
  </cols>
  <sheetData>
    <row r="1" spans="1:28" ht="14.25" customHeight="1">
      <c r="A1"/>
      <c r="B1" s="249" t="s">
        <v>597</v>
      </c>
      <c r="C1" s="249"/>
      <c r="D1" s="249"/>
      <c r="E1" s="249"/>
      <c r="F1"/>
      <c r="G1"/>
      <c r="H1"/>
      <c r="I1"/>
      <c r="J1"/>
      <c r="K1"/>
      <c r="L1"/>
      <c r="M1"/>
      <c r="Z1"/>
      <c r="AA1"/>
      <c r="AB1"/>
    </row>
    <row r="2" spans="1:47" ht="14.25" customHeight="1">
      <c r="A2"/>
      <c r="B2" s="132"/>
      <c r="C2" s="132"/>
      <c r="D2" s="132"/>
      <c r="E2" s="132"/>
      <c r="F2"/>
      <c r="G2"/>
      <c r="H2"/>
      <c r="I2"/>
      <c r="J2"/>
      <c r="K2"/>
      <c r="L2"/>
      <c r="M2"/>
      <c r="Z2" s="258" t="s">
        <v>596</v>
      </c>
      <c r="AA2" s="258"/>
      <c r="AB2" s="258"/>
      <c r="AC2" s="258"/>
      <c r="AD2"/>
      <c r="AE2"/>
      <c r="AF2"/>
      <c r="AG2"/>
      <c r="AH2"/>
      <c r="AI2"/>
      <c r="AJ2"/>
      <c r="AK2"/>
      <c r="AR2" s="7"/>
      <c r="AS2" s="257" t="s">
        <v>16</v>
      </c>
      <c r="AT2" s="257"/>
      <c r="AU2" s="2" t="s">
        <v>17</v>
      </c>
    </row>
    <row r="3" spans="1:47" ht="14.25" customHeight="1">
      <c r="A3"/>
      <c r="B3" s="132"/>
      <c r="C3" s="132"/>
      <c r="D3" s="132"/>
      <c r="E3" s="132"/>
      <c r="F3" s="2" t="s">
        <v>15</v>
      </c>
      <c r="Z3" s="80"/>
      <c r="AA3" s="80"/>
      <c r="AB3" s="80"/>
      <c r="AC3" s="80"/>
      <c r="AD3"/>
      <c r="AE3"/>
      <c r="AF3"/>
      <c r="AG3"/>
      <c r="AH3"/>
      <c r="AI3"/>
      <c r="AJ3"/>
      <c r="AK3"/>
      <c r="AR3" s="7"/>
      <c r="AS3" s="2"/>
      <c r="AT3" s="78"/>
      <c r="AU3" s="2"/>
    </row>
    <row r="4" spans="1:7" ht="14.25" customHeight="1">
      <c r="A4"/>
      <c r="B4" s="133"/>
      <c r="C4" s="133"/>
      <c r="D4" s="133"/>
      <c r="E4" s="133"/>
      <c r="F4" s="2"/>
      <c r="G4" s="81"/>
    </row>
    <row r="5" spans="2:48" ht="13.5">
      <c r="B5" s="252" t="s">
        <v>39</v>
      </c>
      <c r="C5" s="253"/>
      <c r="D5" s="253"/>
      <c r="E5" s="253"/>
      <c r="F5" s="254"/>
      <c r="H5" s="252" t="s">
        <v>40</v>
      </c>
      <c r="I5" s="253"/>
      <c r="J5" s="253"/>
      <c r="K5" s="253"/>
      <c r="L5" s="254"/>
      <c r="N5" s="252" t="s">
        <v>41</v>
      </c>
      <c r="O5" s="253"/>
      <c r="P5" s="253"/>
      <c r="Q5" s="253"/>
      <c r="R5" s="254"/>
      <c r="T5" s="252" t="s">
        <v>42</v>
      </c>
      <c r="U5" s="253"/>
      <c r="V5" s="253"/>
      <c r="W5" s="253"/>
      <c r="X5" s="254"/>
      <c r="Z5" s="252" t="s">
        <v>43</v>
      </c>
      <c r="AA5" s="253"/>
      <c r="AB5" s="253"/>
      <c r="AC5" s="253"/>
      <c r="AD5" s="254"/>
      <c r="AF5" s="252" t="s">
        <v>44</v>
      </c>
      <c r="AG5" s="253"/>
      <c r="AH5" s="253"/>
      <c r="AI5" s="253"/>
      <c r="AJ5" s="254"/>
      <c r="AL5" s="252" t="s">
        <v>45</v>
      </c>
      <c r="AM5" s="253"/>
      <c r="AN5" s="253"/>
      <c r="AO5" s="253"/>
      <c r="AP5" s="254"/>
      <c r="AR5" s="252" t="s">
        <v>46</v>
      </c>
      <c r="AS5" s="253"/>
      <c r="AT5" s="253"/>
      <c r="AU5" s="253"/>
      <c r="AV5" s="254"/>
    </row>
    <row r="6" spans="2:48" ht="14.25">
      <c r="B6" s="82"/>
      <c r="C6" s="83" t="s">
        <v>0</v>
      </c>
      <c r="D6" s="84" t="s">
        <v>1</v>
      </c>
      <c r="E6" s="84" t="s">
        <v>2</v>
      </c>
      <c r="F6" s="85" t="s">
        <v>3</v>
      </c>
      <c r="G6" s="86"/>
      <c r="H6" s="82"/>
      <c r="I6" s="83" t="s">
        <v>0</v>
      </c>
      <c r="J6" s="84" t="s">
        <v>1</v>
      </c>
      <c r="K6" s="84" t="s">
        <v>2</v>
      </c>
      <c r="L6" s="85" t="s">
        <v>3</v>
      </c>
      <c r="M6" s="86"/>
      <c r="N6" s="82"/>
      <c r="O6" s="83" t="s">
        <v>0</v>
      </c>
      <c r="P6" s="84" t="s">
        <v>1</v>
      </c>
      <c r="Q6" s="84" t="s">
        <v>2</v>
      </c>
      <c r="R6" s="85" t="s">
        <v>3</v>
      </c>
      <c r="S6" s="86"/>
      <c r="T6" s="82"/>
      <c r="U6" s="83" t="s">
        <v>0</v>
      </c>
      <c r="V6" s="84" t="s">
        <v>1</v>
      </c>
      <c r="W6" s="84" t="s">
        <v>2</v>
      </c>
      <c r="X6" s="85" t="s">
        <v>3</v>
      </c>
      <c r="Y6" s="86"/>
      <c r="Z6" s="82"/>
      <c r="AA6" s="83" t="s">
        <v>0</v>
      </c>
      <c r="AB6" s="84" t="s">
        <v>1</v>
      </c>
      <c r="AC6" s="84" t="s">
        <v>2</v>
      </c>
      <c r="AD6" s="85" t="s">
        <v>3</v>
      </c>
      <c r="AE6" s="86"/>
      <c r="AF6" s="82"/>
      <c r="AG6" s="83" t="s">
        <v>0</v>
      </c>
      <c r="AH6" s="84" t="s">
        <v>1</v>
      </c>
      <c r="AI6" s="84" t="s">
        <v>2</v>
      </c>
      <c r="AJ6" s="85" t="s">
        <v>3</v>
      </c>
      <c r="AK6" s="86"/>
      <c r="AL6" s="82"/>
      <c r="AM6" s="83" t="s">
        <v>0</v>
      </c>
      <c r="AN6" s="84" t="s">
        <v>1</v>
      </c>
      <c r="AO6" s="84" t="s">
        <v>2</v>
      </c>
      <c r="AP6" s="85" t="s">
        <v>3</v>
      </c>
      <c r="AQ6" s="86"/>
      <c r="AR6" s="82"/>
      <c r="AS6" s="83" t="s">
        <v>0</v>
      </c>
      <c r="AT6" s="84" t="s">
        <v>1</v>
      </c>
      <c r="AU6" s="84" t="s">
        <v>2</v>
      </c>
      <c r="AV6" s="85" t="s">
        <v>3</v>
      </c>
    </row>
    <row r="7" spans="2:48" ht="36">
      <c r="B7" s="87">
        <v>1</v>
      </c>
      <c r="C7" s="88">
        <v>41802</v>
      </c>
      <c r="D7" s="89">
        <v>0.7083333333333334</v>
      </c>
      <c r="E7" s="90" t="s">
        <v>404</v>
      </c>
      <c r="F7" t="s">
        <v>406</v>
      </c>
      <c r="H7" s="87">
        <v>3</v>
      </c>
      <c r="I7" s="88">
        <v>41803</v>
      </c>
      <c r="J7" s="89">
        <v>0.6666666666666666</v>
      </c>
      <c r="K7" s="90" t="s">
        <v>470</v>
      </c>
      <c r="L7" s="131" t="s">
        <v>482</v>
      </c>
      <c r="N7" s="87">
        <v>5</v>
      </c>
      <c r="O7" s="88">
        <v>41804</v>
      </c>
      <c r="P7" s="89">
        <v>0.5416666666666666</v>
      </c>
      <c r="Q7" s="90" t="s">
        <v>492</v>
      </c>
      <c r="R7" s="131" t="s">
        <v>505</v>
      </c>
      <c r="T7" s="87">
        <v>6</v>
      </c>
      <c r="U7" s="88">
        <v>41804</v>
      </c>
      <c r="V7" s="89">
        <v>0.6666666666666666</v>
      </c>
      <c r="W7" s="90" t="s">
        <v>509</v>
      </c>
      <c r="X7" s="131" t="s">
        <v>414</v>
      </c>
      <c r="Z7" s="87">
        <v>9</v>
      </c>
      <c r="AA7" s="88">
        <v>41805</v>
      </c>
      <c r="AB7" s="89">
        <v>0.5416666666666666</v>
      </c>
      <c r="AC7" s="90" t="s">
        <v>525</v>
      </c>
      <c r="AD7" s="131" t="s">
        <v>536</v>
      </c>
      <c r="AF7" s="87">
        <v>11</v>
      </c>
      <c r="AG7" s="88">
        <v>41805</v>
      </c>
      <c r="AH7" s="89">
        <v>0.7916666666666666</v>
      </c>
      <c r="AI7" s="90" t="s">
        <v>601</v>
      </c>
      <c r="AJ7" s="131" t="s">
        <v>540</v>
      </c>
      <c r="AL7" s="87">
        <v>12</v>
      </c>
      <c r="AM7" s="88">
        <v>41806</v>
      </c>
      <c r="AN7" s="89">
        <v>0.5416666666666666</v>
      </c>
      <c r="AO7" s="90" t="s">
        <v>557</v>
      </c>
      <c r="AP7" s="131" t="s">
        <v>568</v>
      </c>
      <c r="AR7" s="87">
        <v>15</v>
      </c>
      <c r="AS7" s="88">
        <v>41807</v>
      </c>
      <c r="AT7" s="89">
        <v>0.5416666666666666</v>
      </c>
      <c r="AU7" s="90" t="s">
        <v>573</v>
      </c>
      <c r="AV7" s="131" t="s">
        <v>553</v>
      </c>
    </row>
    <row r="8" spans="2:48" ht="36">
      <c r="B8" s="87">
        <v>2</v>
      </c>
      <c r="C8" s="88">
        <v>41803</v>
      </c>
      <c r="D8" s="89">
        <v>0.5416666666666666</v>
      </c>
      <c r="E8" s="90" t="s">
        <v>408</v>
      </c>
      <c r="F8" t="s">
        <v>410</v>
      </c>
      <c r="H8" s="87">
        <v>4</v>
      </c>
      <c r="I8" s="88">
        <v>41803</v>
      </c>
      <c r="J8" s="89">
        <v>0.7916666666666666</v>
      </c>
      <c r="K8" s="90" t="s">
        <v>472</v>
      </c>
      <c r="L8" s="131" t="s">
        <v>484</v>
      </c>
      <c r="N8" s="87">
        <v>8</v>
      </c>
      <c r="O8" s="88">
        <v>41804</v>
      </c>
      <c r="P8" s="89">
        <v>0.9166666666666666</v>
      </c>
      <c r="Q8" s="90" t="s">
        <v>494</v>
      </c>
      <c r="R8" s="131" t="s">
        <v>506</v>
      </c>
      <c r="T8" s="87">
        <v>7</v>
      </c>
      <c r="U8" s="88">
        <v>41804</v>
      </c>
      <c r="V8" s="89">
        <v>0.7916666666666666</v>
      </c>
      <c r="W8" s="90" t="s">
        <v>511</v>
      </c>
      <c r="X8" s="131" t="s">
        <v>520</v>
      </c>
      <c r="Z8" s="87">
        <v>10</v>
      </c>
      <c r="AA8" s="88">
        <v>41805</v>
      </c>
      <c r="AB8" s="89">
        <v>0.6666666666666666</v>
      </c>
      <c r="AC8" s="90" t="s">
        <v>527</v>
      </c>
      <c r="AD8" s="131" t="s">
        <v>537</v>
      </c>
      <c r="AF8" s="87">
        <v>13</v>
      </c>
      <c r="AG8" s="88">
        <v>41806</v>
      </c>
      <c r="AH8" s="89">
        <v>0.6666666666666666</v>
      </c>
      <c r="AI8" s="90" t="s">
        <v>543</v>
      </c>
      <c r="AJ8" s="131" t="s">
        <v>552</v>
      </c>
      <c r="AL8" s="87">
        <v>14</v>
      </c>
      <c r="AM8" s="88">
        <v>41806</v>
      </c>
      <c r="AN8" s="89">
        <v>0.7916666666666666</v>
      </c>
      <c r="AO8" s="90" t="s">
        <v>559</v>
      </c>
      <c r="AP8" s="131" t="s">
        <v>522</v>
      </c>
      <c r="AR8" s="87">
        <v>17</v>
      </c>
      <c r="AS8" s="88">
        <v>41807</v>
      </c>
      <c r="AT8" s="89">
        <v>0.7916666666666666</v>
      </c>
      <c r="AU8" s="90" t="s">
        <v>575</v>
      </c>
      <c r="AV8" s="131" t="s">
        <v>584</v>
      </c>
    </row>
    <row r="9" spans="2:48" ht="24">
      <c r="B9" s="87">
        <v>16</v>
      </c>
      <c r="C9" s="88">
        <v>41807</v>
      </c>
      <c r="D9" s="89">
        <v>0.6666666666666666</v>
      </c>
      <c r="E9" s="90" t="s">
        <v>412</v>
      </c>
      <c r="F9" t="s">
        <v>414</v>
      </c>
      <c r="H9" s="87">
        <v>18</v>
      </c>
      <c r="I9" s="88">
        <v>41808</v>
      </c>
      <c r="J9" s="89">
        <v>0.5416666666666666</v>
      </c>
      <c r="K9" s="90" t="s">
        <v>474</v>
      </c>
      <c r="L9" s="131" t="s">
        <v>486</v>
      </c>
      <c r="N9" s="87">
        <v>21</v>
      </c>
      <c r="O9" s="88">
        <v>41809</v>
      </c>
      <c r="P9" s="89">
        <v>0.5416666666666666</v>
      </c>
      <c r="Q9" s="90" t="s">
        <v>497</v>
      </c>
      <c r="R9" s="131" t="s">
        <v>422</v>
      </c>
      <c r="T9" s="87">
        <v>22</v>
      </c>
      <c r="U9" s="88">
        <v>41809</v>
      </c>
      <c r="V9" s="89">
        <v>0.6666666666666666</v>
      </c>
      <c r="W9" s="90" t="s">
        <v>513</v>
      </c>
      <c r="X9" s="131" t="s">
        <v>406</v>
      </c>
      <c r="Z9" s="87">
        <v>25</v>
      </c>
      <c r="AA9" s="88">
        <v>41810</v>
      </c>
      <c r="AB9" s="89">
        <v>0.6666666666666666</v>
      </c>
      <c r="AC9" s="90" t="s">
        <v>529</v>
      </c>
      <c r="AD9" s="131" t="s">
        <v>538</v>
      </c>
      <c r="AF9" s="87">
        <v>27</v>
      </c>
      <c r="AG9" s="88">
        <v>41811</v>
      </c>
      <c r="AH9" s="89">
        <v>0.5416666666666666</v>
      </c>
      <c r="AI9" s="90" t="s">
        <v>545</v>
      </c>
      <c r="AJ9" s="131" t="s">
        <v>553</v>
      </c>
      <c r="AL9" s="87">
        <v>28</v>
      </c>
      <c r="AM9" s="88">
        <v>41811</v>
      </c>
      <c r="AN9" s="89">
        <v>0.6666666666666666</v>
      </c>
      <c r="AO9" s="90" t="s">
        <v>561</v>
      </c>
      <c r="AP9" s="131" t="s">
        <v>569</v>
      </c>
      <c r="AR9" s="87">
        <v>30</v>
      </c>
      <c r="AS9" s="88">
        <v>41812</v>
      </c>
      <c r="AT9" s="89">
        <v>0.5416666666666666</v>
      </c>
      <c r="AU9" s="90" t="s">
        <v>577</v>
      </c>
      <c r="AV9" s="131" t="s">
        <v>540</v>
      </c>
    </row>
    <row r="10" spans="2:48" ht="36">
      <c r="B10" s="87">
        <v>20</v>
      </c>
      <c r="C10" s="88">
        <v>41808</v>
      </c>
      <c r="D10" s="89">
        <v>0.7916666666666666</v>
      </c>
      <c r="E10" s="90" t="s">
        <v>416</v>
      </c>
      <c r="F10" t="s">
        <v>418</v>
      </c>
      <c r="H10" s="87">
        <v>19</v>
      </c>
      <c r="I10" s="88">
        <v>41808</v>
      </c>
      <c r="J10" s="89">
        <v>0.6666666666666666</v>
      </c>
      <c r="K10" s="90" t="s">
        <v>476</v>
      </c>
      <c r="L10" s="131" t="s">
        <v>488</v>
      </c>
      <c r="N10" s="87">
        <v>23</v>
      </c>
      <c r="O10" s="88">
        <v>41809</v>
      </c>
      <c r="P10" s="89">
        <v>0.7916666666666666</v>
      </c>
      <c r="Q10" s="90" t="s">
        <v>499</v>
      </c>
      <c r="R10" s="131" t="s">
        <v>507</v>
      </c>
      <c r="T10" s="87">
        <v>24</v>
      </c>
      <c r="U10" s="88">
        <v>41810</v>
      </c>
      <c r="V10" s="89">
        <v>0.5416666666666666</v>
      </c>
      <c r="W10" s="90" t="s">
        <v>515</v>
      </c>
      <c r="X10" s="131" t="s">
        <v>521</v>
      </c>
      <c r="Z10" s="87">
        <v>26</v>
      </c>
      <c r="AA10" s="88">
        <v>41810</v>
      </c>
      <c r="AB10" s="89">
        <v>0.7916666666666666</v>
      </c>
      <c r="AC10" s="90" t="s">
        <v>531</v>
      </c>
      <c r="AD10" s="131" t="s">
        <v>539</v>
      </c>
      <c r="AF10" s="87">
        <v>29</v>
      </c>
      <c r="AG10" s="88">
        <v>41811</v>
      </c>
      <c r="AH10" s="89">
        <v>0.7916666666666666</v>
      </c>
      <c r="AI10" s="90" t="s">
        <v>547</v>
      </c>
      <c r="AJ10" s="131" t="s">
        <v>554</v>
      </c>
      <c r="AL10" s="87">
        <v>32</v>
      </c>
      <c r="AM10" s="88">
        <v>41812</v>
      </c>
      <c r="AN10" s="89">
        <v>0.7916666666666666</v>
      </c>
      <c r="AO10" s="90" t="s">
        <v>563</v>
      </c>
      <c r="AP10" s="131" t="s">
        <v>570</v>
      </c>
      <c r="AR10" s="87">
        <v>31</v>
      </c>
      <c r="AS10" s="88">
        <v>41812</v>
      </c>
      <c r="AT10" s="89">
        <v>0.6666666666666666</v>
      </c>
      <c r="AU10" s="90" t="s">
        <v>579</v>
      </c>
      <c r="AV10" s="131" t="s">
        <v>537</v>
      </c>
    </row>
    <row r="11" spans="2:48" ht="36">
      <c r="B11" s="87">
        <v>35</v>
      </c>
      <c r="C11" s="88">
        <v>41813</v>
      </c>
      <c r="D11" s="89">
        <v>0.7083333333333334</v>
      </c>
      <c r="E11" s="90" t="s">
        <v>420</v>
      </c>
      <c r="F11" t="s">
        <v>422</v>
      </c>
      <c r="H11" s="87">
        <v>33</v>
      </c>
      <c r="I11" s="88">
        <v>41813</v>
      </c>
      <c r="J11" s="89">
        <v>0.5416666666666666</v>
      </c>
      <c r="K11" s="90" t="s">
        <v>478</v>
      </c>
      <c r="L11" s="131" t="s">
        <v>406</v>
      </c>
      <c r="N11" s="87">
        <v>39</v>
      </c>
      <c r="O11" s="88">
        <v>41814</v>
      </c>
      <c r="P11" s="89">
        <v>0.7083333333333334</v>
      </c>
      <c r="Q11" s="90" t="s">
        <v>501</v>
      </c>
      <c r="R11" s="131" t="s">
        <v>414</v>
      </c>
      <c r="T11" s="87">
        <v>37</v>
      </c>
      <c r="U11" s="88">
        <v>41814</v>
      </c>
      <c r="V11" s="89">
        <v>0.5416666666666666</v>
      </c>
      <c r="W11" s="90" t="s">
        <v>517</v>
      </c>
      <c r="X11" s="131" t="s">
        <v>522</v>
      </c>
      <c r="Z11" s="87">
        <v>43</v>
      </c>
      <c r="AA11" s="88">
        <v>41815</v>
      </c>
      <c r="AB11" s="89">
        <v>0.7083333333333334</v>
      </c>
      <c r="AC11" s="90" t="s">
        <v>533</v>
      </c>
      <c r="AD11" s="131" t="s">
        <v>540</v>
      </c>
      <c r="AF11" s="87">
        <v>41</v>
      </c>
      <c r="AG11" s="88">
        <v>41815</v>
      </c>
      <c r="AH11" s="89">
        <v>0.5416666666666666</v>
      </c>
      <c r="AI11" s="90" t="s">
        <v>549</v>
      </c>
      <c r="AJ11" s="131" t="s">
        <v>537</v>
      </c>
      <c r="AL11" s="87">
        <v>45</v>
      </c>
      <c r="AM11" s="88">
        <v>41816</v>
      </c>
      <c r="AN11" s="89">
        <v>0.5416666666666666</v>
      </c>
      <c r="AO11" s="90" t="s">
        <v>565</v>
      </c>
      <c r="AP11" s="131" t="s">
        <v>571</v>
      </c>
      <c r="AR11" s="87">
        <v>47</v>
      </c>
      <c r="AS11" s="88">
        <v>41816</v>
      </c>
      <c r="AT11" s="89">
        <v>0.6666666666666666</v>
      </c>
      <c r="AU11" s="90" t="s">
        <v>581</v>
      </c>
      <c r="AV11" s="131" t="s">
        <v>585</v>
      </c>
    </row>
    <row r="12" spans="2:48" ht="36">
      <c r="B12" s="87">
        <v>36</v>
      </c>
      <c r="C12" s="88">
        <v>41813</v>
      </c>
      <c r="D12" s="89">
        <v>0.7083333333333334</v>
      </c>
      <c r="E12" s="90" t="s">
        <v>424</v>
      </c>
      <c r="F12" t="s">
        <v>426</v>
      </c>
      <c r="H12" s="87">
        <v>34</v>
      </c>
      <c r="I12" s="88">
        <v>41813</v>
      </c>
      <c r="J12" s="89">
        <v>0.5416666666666666</v>
      </c>
      <c r="K12" s="90" t="s">
        <v>480</v>
      </c>
      <c r="L12" s="131" t="s">
        <v>490</v>
      </c>
      <c r="N12" s="87">
        <v>40</v>
      </c>
      <c r="O12" s="88">
        <v>41814</v>
      </c>
      <c r="P12" s="89">
        <v>0.7083333333333334</v>
      </c>
      <c r="Q12" s="90" t="s">
        <v>503</v>
      </c>
      <c r="R12" s="131" t="s">
        <v>484</v>
      </c>
      <c r="T12" s="87">
        <v>38</v>
      </c>
      <c r="U12" s="88">
        <v>41814</v>
      </c>
      <c r="V12" s="89">
        <v>0.5416666666666666</v>
      </c>
      <c r="W12" s="90" t="s">
        <v>519</v>
      </c>
      <c r="X12" s="131" t="s">
        <v>523</v>
      </c>
      <c r="Z12" s="87">
        <v>44</v>
      </c>
      <c r="AA12" s="88">
        <v>41815</v>
      </c>
      <c r="AB12" s="89">
        <v>0.7083333333333334</v>
      </c>
      <c r="AC12" s="90" t="s">
        <v>535</v>
      </c>
      <c r="AD12" s="131" t="s">
        <v>541</v>
      </c>
      <c r="AF12" s="87">
        <v>42</v>
      </c>
      <c r="AG12" s="88">
        <v>41815</v>
      </c>
      <c r="AH12" s="89">
        <v>0.5416666666666666</v>
      </c>
      <c r="AI12" s="90" t="s">
        <v>551</v>
      </c>
      <c r="AJ12" s="131" t="s">
        <v>555</v>
      </c>
      <c r="AL12" s="87">
        <v>46</v>
      </c>
      <c r="AM12" s="88">
        <v>41816</v>
      </c>
      <c r="AN12" s="89">
        <v>0.5416666666666666</v>
      </c>
      <c r="AO12" s="90" t="s">
        <v>567</v>
      </c>
      <c r="AP12" s="131" t="s">
        <v>536</v>
      </c>
      <c r="AR12" s="87">
        <v>48</v>
      </c>
      <c r="AS12" s="88">
        <v>41816</v>
      </c>
      <c r="AT12" s="89">
        <v>0.6666666666666666</v>
      </c>
      <c r="AU12" s="90" t="s">
        <v>583</v>
      </c>
      <c r="AV12" s="131" t="s">
        <v>586</v>
      </c>
    </row>
    <row r="13" ht="13.5"/>
    <row r="14" ht="13.5"/>
    <row r="15" spans="2:48" s="92" customFormat="1" ht="67.5">
      <c r="B15" s="93"/>
      <c r="C15" s="93" t="s">
        <v>427</v>
      </c>
      <c r="D15" s="93" t="s">
        <v>428</v>
      </c>
      <c r="E15" s="94" t="s">
        <v>429</v>
      </c>
      <c r="F15" s="93" t="s">
        <v>431</v>
      </c>
      <c r="H15" s="93"/>
      <c r="I15" s="93" t="s">
        <v>432</v>
      </c>
      <c r="J15" s="93" t="s">
        <v>433</v>
      </c>
      <c r="K15" s="94" t="s">
        <v>435</v>
      </c>
      <c r="L15" s="93" t="s">
        <v>436</v>
      </c>
      <c r="N15" s="93"/>
      <c r="O15" s="93" t="s">
        <v>438</v>
      </c>
      <c r="P15" s="93" t="s">
        <v>441</v>
      </c>
      <c r="Q15" s="94" t="s">
        <v>495</v>
      </c>
      <c r="R15" s="93" t="s">
        <v>442</v>
      </c>
      <c r="T15" s="93"/>
      <c r="U15" s="93" t="s">
        <v>84</v>
      </c>
      <c r="V15" s="93" t="s">
        <v>444</v>
      </c>
      <c r="W15" s="94" t="s">
        <v>445</v>
      </c>
      <c r="X15" s="93" t="s">
        <v>446</v>
      </c>
      <c r="Z15" s="93"/>
      <c r="AA15" s="93" t="s">
        <v>447</v>
      </c>
      <c r="AB15" s="93" t="s">
        <v>448</v>
      </c>
      <c r="AC15" s="94" t="s">
        <v>83</v>
      </c>
      <c r="AD15" s="93" t="s">
        <v>450</v>
      </c>
      <c r="AE15" s="95"/>
      <c r="AF15" s="93"/>
      <c r="AG15" s="93" t="s">
        <v>451</v>
      </c>
      <c r="AH15" s="130" t="s">
        <v>453</v>
      </c>
      <c r="AI15" s="94" t="s">
        <v>454</v>
      </c>
      <c r="AJ15" s="93" t="s">
        <v>456</v>
      </c>
      <c r="AL15" s="93"/>
      <c r="AM15" s="93" t="s">
        <v>457</v>
      </c>
      <c r="AN15" s="93" t="s">
        <v>458</v>
      </c>
      <c r="AO15" s="94" t="s">
        <v>459</v>
      </c>
      <c r="AP15" s="93" t="s">
        <v>460</v>
      </c>
      <c r="AR15" s="93"/>
      <c r="AS15" s="93" t="s">
        <v>462</v>
      </c>
      <c r="AT15" s="93" t="s">
        <v>464</v>
      </c>
      <c r="AU15" s="94" t="s">
        <v>466</v>
      </c>
      <c r="AV15" s="130" t="s">
        <v>468</v>
      </c>
    </row>
    <row r="16" spans="2:49" ht="24" customHeight="1">
      <c r="B16" s="93" t="str">
        <f>C15</f>
        <v>Brazil</v>
      </c>
      <c r="C16" s="96" t="s">
        <v>65</v>
      </c>
      <c r="D16" s="96" t="s">
        <v>655</v>
      </c>
      <c r="E16" s="96" t="s">
        <v>662</v>
      </c>
      <c r="F16" s="96" t="s">
        <v>671</v>
      </c>
      <c r="G16" s="119">
        <f>G95</f>
        <v>2</v>
      </c>
      <c r="H16" s="97" t="str">
        <f>I15</f>
        <v>Spain</v>
      </c>
      <c r="I16" s="96" t="s">
        <v>65</v>
      </c>
      <c r="J16" s="96" t="s">
        <v>657</v>
      </c>
      <c r="K16" s="96" t="s">
        <v>665</v>
      </c>
      <c r="L16" s="96" t="s">
        <v>658</v>
      </c>
      <c r="M16" s="119">
        <f>M95</f>
        <v>1</v>
      </c>
      <c r="N16" s="97" t="str">
        <f>O15</f>
        <v>Colombia</v>
      </c>
      <c r="O16" s="96" t="s">
        <v>65</v>
      </c>
      <c r="P16" s="96" t="s">
        <v>658</v>
      </c>
      <c r="Q16" s="96" t="s">
        <v>95</v>
      </c>
      <c r="R16" s="96" t="s">
        <v>671</v>
      </c>
      <c r="S16" s="119">
        <f>S95</f>
        <v>3</v>
      </c>
      <c r="T16" s="97" t="str">
        <f>U15</f>
        <v>Uruguay</v>
      </c>
      <c r="U16" s="96" t="s">
        <v>65</v>
      </c>
      <c r="V16" s="96" t="s">
        <v>659</v>
      </c>
      <c r="W16" s="96" t="s">
        <v>666</v>
      </c>
      <c r="X16" s="96" t="s">
        <v>656</v>
      </c>
      <c r="Y16" s="119">
        <f>Y95</f>
        <v>2</v>
      </c>
      <c r="Z16" s="97" t="str">
        <f>AA15</f>
        <v>Switzerland</v>
      </c>
      <c r="AA16" s="96" t="s">
        <v>65</v>
      </c>
      <c r="AB16" s="96" t="s">
        <v>95</v>
      </c>
      <c r="AC16" s="96" t="s">
        <v>667</v>
      </c>
      <c r="AD16" s="96" t="s">
        <v>658</v>
      </c>
      <c r="AE16" s="119">
        <f>AE95</f>
        <v>2</v>
      </c>
      <c r="AF16" s="97" t="str">
        <f>AG15</f>
        <v>Argentina</v>
      </c>
      <c r="AG16" s="96" t="s">
        <v>65</v>
      </c>
      <c r="AH16" s="96" t="s">
        <v>95</v>
      </c>
      <c r="AI16" s="96" t="s">
        <v>656</v>
      </c>
      <c r="AJ16" s="96" t="s">
        <v>675</v>
      </c>
      <c r="AK16" s="119">
        <f>AK95</f>
        <v>3</v>
      </c>
      <c r="AL16" s="97" t="str">
        <f>AM15</f>
        <v>Germany</v>
      </c>
      <c r="AM16" s="96" t="s">
        <v>65</v>
      </c>
      <c r="AN16" s="134" t="s">
        <v>661</v>
      </c>
      <c r="AO16" s="96" t="s">
        <v>668</v>
      </c>
      <c r="AP16" s="96" t="s">
        <v>656</v>
      </c>
      <c r="AQ16" s="119">
        <f>AQ95</f>
        <v>2</v>
      </c>
      <c r="AR16" s="97" t="str">
        <f>AS15</f>
        <v>Belgium</v>
      </c>
      <c r="AS16" s="96" t="s">
        <v>65</v>
      </c>
      <c r="AT16" s="96" t="s">
        <v>663</v>
      </c>
      <c r="AU16" s="96" t="s">
        <v>656</v>
      </c>
      <c r="AV16" s="96" t="s">
        <v>656</v>
      </c>
      <c r="AW16" s="119">
        <f>AW95</f>
        <v>3</v>
      </c>
    </row>
    <row r="17" spans="2:49" ht="24" customHeight="1">
      <c r="B17" s="93" t="str">
        <f>D15</f>
        <v>Croatia</v>
      </c>
      <c r="C17" s="120" t="str">
        <f>IF(D16="","",CONCATENATE(RIGHT(D16,D108-FIND("-",D16)),"-",LEFT(D16,FIND("-",D16)-1)))</f>
        <v>1-3</v>
      </c>
      <c r="D17" s="96" t="s">
        <v>65</v>
      </c>
      <c r="E17" s="96" t="s">
        <v>672</v>
      </c>
      <c r="F17" s="96" t="s">
        <v>661</v>
      </c>
      <c r="G17" s="119">
        <f>G96</f>
        <v>1</v>
      </c>
      <c r="H17" s="97" t="str">
        <f>J15</f>
        <v>Netherlands</v>
      </c>
      <c r="I17" s="120" t="str">
        <f>IF(J16="","",CONCATENATE(RIGHT(J16,J108-FIND("-",J16)),"-",LEFT(J16,FIND("-",J16)-1)))</f>
        <v>5-1</v>
      </c>
      <c r="J17" s="96" t="s">
        <v>65</v>
      </c>
      <c r="K17" s="96" t="s">
        <v>663</v>
      </c>
      <c r="L17" s="96" t="s">
        <v>674</v>
      </c>
      <c r="M17" s="119">
        <f>M96</f>
        <v>3</v>
      </c>
      <c r="N17" s="97" t="str">
        <f>P15</f>
        <v>Greece</v>
      </c>
      <c r="O17" s="120" t="str">
        <f>IF(P16="","",CONCATENATE(RIGHT(P16,P108-FIND("-",P16)),"-",LEFT(P16,FIND("-",P16)-1)))</f>
        <v>0-3</v>
      </c>
      <c r="P17" s="96" t="s">
        <v>65</v>
      </c>
      <c r="Q17" s="96" t="s">
        <v>673</v>
      </c>
      <c r="R17" s="96" t="s">
        <v>662</v>
      </c>
      <c r="S17" s="119">
        <f>S96</f>
        <v>1</v>
      </c>
      <c r="T17" s="97" t="str">
        <f>V15</f>
        <v>Costa Rica</v>
      </c>
      <c r="U17" s="120" t="str">
        <f>IF(V16="","",CONCATENATE(RIGHT(V16,V108-FIND("-",V16)),"-",LEFT(V16,FIND("-",V16)-1)))</f>
        <v>3-1</v>
      </c>
      <c r="V17" s="96" t="s">
        <v>65</v>
      </c>
      <c r="W17" s="96" t="s">
        <v>662</v>
      </c>
      <c r="X17" s="96" t="s">
        <v>656</v>
      </c>
      <c r="Y17" s="119">
        <f>Y96</f>
        <v>2</v>
      </c>
      <c r="Z17" s="97" t="str">
        <f>AB15</f>
        <v>Ecuador</v>
      </c>
      <c r="AA17" s="120" t="str">
        <f>IF(AB16="","",CONCATENATE(RIGHT(AB16,AB108-FIND("-",AB16)),"-",LEFT(AB16,FIND("-",AB16)-1)))</f>
        <v>1-2</v>
      </c>
      <c r="AB17" s="96" t="s">
        <v>65</v>
      </c>
      <c r="AC17" s="96" t="s">
        <v>662</v>
      </c>
      <c r="AD17" s="96" t="s">
        <v>95</v>
      </c>
      <c r="AE17" s="119">
        <f>AE96</f>
        <v>1</v>
      </c>
      <c r="AF17" s="97" t="str">
        <f>AH15</f>
        <v>Bosnia and
Herzegovina</v>
      </c>
      <c r="AG17" s="120" t="str">
        <f>IF(AH16="","",CONCATENATE(RIGHT(AH16,AH108-FIND("-",AH16)),"-",LEFT(AH16,FIND("-",AH16)-1)))</f>
        <v>1-2</v>
      </c>
      <c r="AH17" s="96" t="s">
        <v>65</v>
      </c>
      <c r="AI17" s="96" t="s">
        <v>655</v>
      </c>
      <c r="AJ17" s="96" t="s">
        <v>669</v>
      </c>
      <c r="AK17" s="119">
        <f>AK96</f>
        <v>1</v>
      </c>
      <c r="AL17" s="97" t="str">
        <f>AN15</f>
        <v>Portugal</v>
      </c>
      <c r="AM17" s="120" t="str">
        <f>IF(AN16="","",CONCATENATE(RIGHT(AN16,AN108-FIND("-",AN16)),"-",LEFT(AN16,FIND("-",AN16)-1)))</f>
        <v>0-4</v>
      </c>
      <c r="AN17" s="96" t="s">
        <v>65</v>
      </c>
      <c r="AO17" s="96" t="s">
        <v>95</v>
      </c>
      <c r="AP17" s="96" t="s">
        <v>668</v>
      </c>
      <c r="AQ17" s="119">
        <f>AQ96</f>
        <v>1</v>
      </c>
      <c r="AR17" s="97" t="str">
        <f>AT15</f>
        <v>Algeria</v>
      </c>
      <c r="AS17" s="120" t="str">
        <f>IF(AT16="","",CONCATENATE(RIGHT(AT16,AT108-FIND("-",AT16)),"-",LEFT(AT16,FIND("-",AT16)-1)))</f>
        <v>0-2</v>
      </c>
      <c r="AT17" s="96" t="s">
        <v>65</v>
      </c>
      <c r="AU17" s="96" t="s">
        <v>664</v>
      </c>
      <c r="AV17" s="96" t="s">
        <v>670</v>
      </c>
      <c r="AW17" s="119">
        <f>AW96</f>
        <v>1</v>
      </c>
    </row>
    <row r="18" spans="2:49" ht="24" customHeight="1">
      <c r="B18" s="94" t="str">
        <f>E15</f>
        <v>Mexico</v>
      </c>
      <c r="C18" s="120" t="str">
        <f>IF(E16="","",CONCATENATE(RIGHT(E16,E108-FIND("-",E16)),"-",LEFT(E16,FIND("-",E16)-1)))</f>
        <v>0-0</v>
      </c>
      <c r="D18" s="120" t="str">
        <f>IF(E17="","",CONCATENATE(RIGHT(E17,E109-FIND("-",E17)),"-",LEFT(E17,FIND("-",E17)-1)))</f>
        <v>3-1</v>
      </c>
      <c r="E18" s="96" t="s">
        <v>65</v>
      </c>
      <c r="F18" s="96" t="s">
        <v>656</v>
      </c>
      <c r="G18" s="119">
        <f>G97</f>
        <v>2</v>
      </c>
      <c r="H18" s="98" t="str">
        <f>K15</f>
        <v>Chile</v>
      </c>
      <c r="I18" s="120" t="str">
        <f>IF(K16="","",CONCATENATE(RIGHT(K16,K108-FIND("-",K16)),"-",LEFT(K16,FIND("-",K16)-1)))</f>
        <v>2-0</v>
      </c>
      <c r="J18" s="120" t="str">
        <f>IF(K17="","",CONCATENATE(RIGHT(K17,K109-FIND("-",K17)),"-",LEFT(K17,FIND("-",K17)-1)))</f>
        <v>0-2</v>
      </c>
      <c r="K18" s="96" t="s">
        <v>65</v>
      </c>
      <c r="L18" s="96" t="s">
        <v>655</v>
      </c>
      <c r="M18" s="119">
        <f>M97</f>
        <v>2</v>
      </c>
      <c r="N18" s="98" t="s">
        <v>495</v>
      </c>
      <c r="O18" s="120" t="str">
        <f>IF(Q16="","",CONCATENATE(RIGHT(Q16,Q108-FIND("-",Q16)),"-",LEFT(Q16,FIND("-",Q16)-1)))</f>
        <v>1-2</v>
      </c>
      <c r="P18" s="120" t="str">
        <f>IF(Q17="","",CONCATENATE(RIGHT(Q17,Q109-FIND("-",Q17)),"-",LEFT(Q17,FIND("-",Q17)-1)))</f>
        <v>1-2</v>
      </c>
      <c r="Q18" s="96" t="s">
        <v>65</v>
      </c>
      <c r="R18" s="96" t="s">
        <v>95</v>
      </c>
      <c r="S18" s="119">
        <f>S97</f>
        <v>1</v>
      </c>
      <c r="T18" s="98" t="str">
        <f>W15</f>
        <v>England</v>
      </c>
      <c r="U18" s="120" t="str">
        <f>IF(W16="","",CONCATENATE(RIGHT(W16,W108-FIND("-",W16)),"-",LEFT(W16,FIND("-",W16)-1)))</f>
        <v>1-2</v>
      </c>
      <c r="V18" s="120" t="str">
        <f>IF(W17="","",CONCATENATE(RIGHT(W17,W109-FIND("-",W17)),"-",LEFT(W17,FIND("-",W17)-1)))</f>
        <v>0-0</v>
      </c>
      <c r="W18" s="96" t="s">
        <v>65</v>
      </c>
      <c r="X18" s="96" t="s">
        <v>660</v>
      </c>
      <c r="Y18" s="119">
        <f>Y97</f>
        <v>0</v>
      </c>
      <c r="Z18" s="98" t="str">
        <f>AC15</f>
        <v>France</v>
      </c>
      <c r="AA18" s="120" t="str">
        <f>IF(AC16="","",CONCATENATE(RIGHT(AC16,AC108-FIND("-",AC16)),"-",LEFT(AC16,FIND("-",AC16)-1)))</f>
        <v>5-2</v>
      </c>
      <c r="AB18" s="120" t="str">
        <f>IF(AC17="","",CONCATENATE(RIGHT(AC17,AC109-FIND("-",AC17)),"-",LEFT(AC17,FIND("-",AC17)-1)))</f>
        <v>0-0</v>
      </c>
      <c r="AC18" s="96" t="s">
        <v>65</v>
      </c>
      <c r="AD18" s="96" t="s">
        <v>658</v>
      </c>
      <c r="AE18" s="119">
        <f>AE97</f>
        <v>2</v>
      </c>
      <c r="AF18" s="98" t="str">
        <f>AI15</f>
        <v>Iran</v>
      </c>
      <c r="AG18" s="120" t="str">
        <f>IF(AI16="","",CONCATENATE(RIGHT(AI16,AI108-FIND("-",AI16)),"-",LEFT(AI16,FIND("-",AI16)-1)))</f>
        <v>0-1</v>
      </c>
      <c r="AH18" s="120" t="str">
        <f>IF(AI17="","",CONCATENATE(RIGHT(AI17,AI109-FIND("-",AI17)),"-",LEFT(AI17,FIND("-",AI17)-1)))</f>
        <v>1-3</v>
      </c>
      <c r="AI18" s="96" t="s">
        <v>65</v>
      </c>
      <c r="AJ18" s="96" t="s">
        <v>662</v>
      </c>
      <c r="AK18" s="119">
        <f>AK97</f>
        <v>0</v>
      </c>
      <c r="AL18" s="98" t="str">
        <f>AO15</f>
        <v>Ghana</v>
      </c>
      <c r="AM18" s="120" t="str">
        <f>IF(AO16="","",CONCATENATE(RIGHT(AO16,AO108-FIND("-",AO16)),"-",LEFT(AO16,FIND("-",AO16)-1)))</f>
        <v>2-2</v>
      </c>
      <c r="AN18" s="120" t="str">
        <f>IF(AO17="","",CONCATENATE(RIGHT(AO17,AO109-FIND("-",AO17)),"-",LEFT(AO17,FIND("-",AO17)-1)))</f>
        <v>1-2</v>
      </c>
      <c r="AO18" s="96" t="s">
        <v>65</v>
      </c>
      <c r="AP18" s="96" t="s">
        <v>660</v>
      </c>
      <c r="AQ18" s="119">
        <f>AQ97</f>
        <v>0</v>
      </c>
      <c r="AR18" s="98" t="str">
        <f>AU15</f>
        <v>Russia</v>
      </c>
      <c r="AS18" s="120" t="str">
        <f>IF(AU16="","",CONCATENATE(RIGHT(AU16,AU108-FIND("-",AU16)),"-",LEFT(AU16,FIND("-",AU16)-1)))</f>
        <v>0-1</v>
      </c>
      <c r="AT18" s="120" t="str">
        <f>IF(AU17="","",CONCATENATE(RIGHT(AU17,AU109-FIND("-",AU17)),"-",LEFT(AU17,FIND("-",AU17)-1)))</f>
        <v>1-1</v>
      </c>
      <c r="AU18" s="96" t="s">
        <v>65</v>
      </c>
      <c r="AV18" s="96" t="s">
        <v>664</v>
      </c>
      <c r="AW18" s="119">
        <f>AW97</f>
        <v>0</v>
      </c>
    </row>
    <row r="19" spans="2:49" ht="24" customHeight="1">
      <c r="B19" s="93" t="str">
        <f>F15</f>
        <v>Cameroon</v>
      </c>
      <c r="C19" s="120" t="str">
        <f>IF(F16="","",CONCATENATE(RIGHT(F16,F108-FIND("-",F16)),"-",LEFT(F16,FIND("-",F16)-1)))</f>
        <v>1-4</v>
      </c>
      <c r="D19" s="120" t="str">
        <f>IF(F17="","",CONCATENATE(RIGHT(F17,F109-FIND("-",F17)),"-",LEFT(F17,FIND("-",F17)-1)))</f>
        <v>0-4</v>
      </c>
      <c r="E19" s="120" t="str">
        <f>IF(F18="","",CONCATENATE(RIGHT(F18,F110-FIND("-",F18)),"-",LEFT(F18,FIND("-",F18)-1)))</f>
        <v>0-1</v>
      </c>
      <c r="F19" s="96" t="s">
        <v>65</v>
      </c>
      <c r="G19" s="119">
        <f>G98</f>
        <v>0</v>
      </c>
      <c r="H19" s="97" t="str">
        <f>L15</f>
        <v>Australia</v>
      </c>
      <c r="I19" s="120" t="str">
        <f>IF(L16="","",CONCATENATE(RIGHT(L16,L108-FIND("-",L16)),"-",LEFT(L16,FIND("-",L16)-1)))</f>
        <v>0-3</v>
      </c>
      <c r="J19" s="120" t="str">
        <f>IF(L17="","",CONCATENATE(RIGHT(L17,L109-FIND("-",L17)),"-",LEFT(L17,FIND("-",L17)-1)))</f>
        <v>2-3</v>
      </c>
      <c r="K19" s="120" t="str">
        <f>IF(L18="","",CONCATENATE(RIGHT(L18,L110-FIND("-",L18)),"-",LEFT(L18,FIND("-",L18)-1)))</f>
        <v>1-3</v>
      </c>
      <c r="L19" s="96" t="s">
        <v>65</v>
      </c>
      <c r="M19" s="119">
        <f>M98</f>
        <v>0</v>
      </c>
      <c r="N19" s="97" t="str">
        <f>R15</f>
        <v>Japan</v>
      </c>
      <c r="O19" s="120" t="str">
        <f>IF(R16="","",CONCATENATE(RIGHT(R16,R108-FIND("-",R16)),"-",LEFT(R16,FIND("-",R16)-1)))</f>
        <v>1-4</v>
      </c>
      <c r="P19" s="120" t="str">
        <f>IF(R17="","",CONCATENATE(RIGHT(R17,R109-FIND("-",R17)),"-",LEFT(R17,FIND("-",R17)-1)))</f>
        <v>0-0</v>
      </c>
      <c r="Q19" s="120" t="str">
        <f>IF(R18="","",CONCATENATE(RIGHT(R18,R110-FIND("-",R18)),"-",LEFT(R18,FIND("-",R18)-1)))</f>
        <v>1-2</v>
      </c>
      <c r="R19" s="96" t="s">
        <v>65</v>
      </c>
      <c r="S19" s="119">
        <f>S98</f>
        <v>0</v>
      </c>
      <c r="T19" s="97" t="str">
        <f>X15</f>
        <v>Italy</v>
      </c>
      <c r="U19" s="120" t="str">
        <f>IF(X16="","",CONCATENATE(RIGHT(X16,X108-FIND("-",X16)),"-",LEFT(X16,FIND("-",X16)-1)))</f>
        <v>0-1</v>
      </c>
      <c r="V19" s="120" t="str">
        <f>IF(X17="","",CONCATENATE(RIGHT(X17,X109-FIND("-",X17)),"-",LEFT(X17,FIND("-",X17)-1)))</f>
        <v>0-1</v>
      </c>
      <c r="W19" s="120" t="str">
        <f>IF(X18="","",CONCATENATE(RIGHT(X18,X110-FIND("-",X18)),"-",LEFT(X18,FIND("-",X18)-1)))</f>
        <v>2-1</v>
      </c>
      <c r="X19" s="96" t="s">
        <v>65</v>
      </c>
      <c r="Y19" s="119">
        <f>Y98</f>
        <v>1</v>
      </c>
      <c r="Z19" s="97" t="str">
        <f>AD15</f>
        <v>Honduras</v>
      </c>
      <c r="AA19" s="120" t="str">
        <f>IF(AD16="","",CONCATENATE(RIGHT(AD16,AD108-FIND("-",AD16)),"-",LEFT(AD16,FIND("-",AD16)-1)))</f>
        <v>0-3</v>
      </c>
      <c r="AB19" s="120" t="str">
        <f>IF(AD17="","",CONCATENATE(RIGHT(AD17,AD109-FIND("-",AD17)),"-",LEFT(AD17,FIND("-",AD17)-1)))</f>
        <v>1-2</v>
      </c>
      <c r="AC19" s="120" t="str">
        <f>IF(AD18="","",CONCATENATE(RIGHT(AD18,AD110-FIND("-",AD18)),"-",LEFT(AD18,FIND("-",AD18)-1)))</f>
        <v>0-3</v>
      </c>
      <c r="AD19" s="96" t="s">
        <v>65</v>
      </c>
      <c r="AE19" s="119">
        <f>AE98</f>
        <v>0</v>
      </c>
      <c r="AF19" s="97" t="str">
        <f>AJ15</f>
        <v>Nigeria</v>
      </c>
      <c r="AG19" s="120" t="str">
        <f>IF(AJ16="","",CONCATENATE(RIGHT(AJ16,AJ108-FIND("-",AJ16)),"-",LEFT(AJ16,FIND("-",AJ16)-1)))</f>
        <v>2-3</v>
      </c>
      <c r="AH19" s="120" t="str">
        <f>IF(AJ17="","",CONCATENATE(RIGHT(AJ17,AJ109-FIND("-",AJ17)),"-",LEFT(AJ17,FIND("-",AJ17)-1)))</f>
        <v>1-0</v>
      </c>
      <c r="AI19" s="120" t="str">
        <f>IF(AJ18="","",CONCATENATE(RIGHT(AJ18,AJ110-FIND("-",AJ18)),"-",LEFT(AJ18,FIND("-",AJ18)-1)))</f>
        <v>0-0</v>
      </c>
      <c r="AJ19" s="96" t="s">
        <v>65</v>
      </c>
      <c r="AK19" s="119">
        <f>AK98</f>
        <v>1</v>
      </c>
      <c r="AL19" s="97" t="str">
        <f>AP15</f>
        <v>USA</v>
      </c>
      <c r="AM19" s="120" t="str">
        <f>IF(AP16="","",CONCATENATE(RIGHT(AP16,AP108-FIND("-",AP16)),"-",LEFT(AP16,FIND("-",AP16)-1)))</f>
        <v>0-1</v>
      </c>
      <c r="AN19" s="120" t="str">
        <f>IF(AP17="","",CONCATENATE(RIGHT(AP17,AP109-FIND("-",AP17)),"-",LEFT(AP17,FIND("-",AP17)-1)))</f>
        <v>2-2</v>
      </c>
      <c r="AO19" s="120" t="str">
        <f>IF(AP18="","",CONCATENATE(RIGHT(AP18,AP110-FIND("-",AP18)),"-",LEFT(AP18,FIND("-",AP18)-1)))</f>
        <v>2-1</v>
      </c>
      <c r="AP19" s="96" t="s">
        <v>65</v>
      </c>
      <c r="AQ19" s="119">
        <f>AQ98</f>
        <v>1</v>
      </c>
      <c r="AR19" s="97" t="str">
        <f>AV15</f>
        <v>Korea
Republic</v>
      </c>
      <c r="AS19" s="120" t="str">
        <f>IF(AV16="","",CONCATENATE(RIGHT(AV16,AV108-FIND("-",AV16)),"-",LEFT(AV16,FIND("-",AV16)-1)))</f>
        <v>0-1</v>
      </c>
      <c r="AT19" s="120" t="str">
        <f>IF(AV17="","",CONCATENATE(RIGHT(AV17,AV109-FIND("-",AV17)),"-",LEFT(AV17,FIND("-",AV17)-1)))</f>
        <v>2-4</v>
      </c>
      <c r="AU19" s="120" t="str">
        <f>IF(AV18="","",CONCATENATE(RIGHT(AV18,AV110-FIND("-",AV18)),"-",LEFT(AV18,FIND("-",AV18)-1)))</f>
        <v>1-1</v>
      </c>
      <c r="AV19" s="96" t="s">
        <v>65</v>
      </c>
      <c r="AW19" s="119">
        <f>AW98</f>
        <v>0</v>
      </c>
    </row>
    <row r="20" spans="2:6" ht="13.5">
      <c r="B20" s="99"/>
      <c r="C20" s="100"/>
      <c r="D20" s="100"/>
      <c r="E20" s="100"/>
      <c r="F20" s="100"/>
    </row>
    <row r="21" spans="2:12" ht="13.5" customHeight="1">
      <c r="B21" s="251" t="s">
        <v>41</v>
      </c>
      <c r="C21" s="251" t="s">
        <v>42</v>
      </c>
      <c r="D21" s="251" t="s">
        <v>43</v>
      </c>
      <c r="E21" s="251" t="s">
        <v>44</v>
      </c>
      <c r="F21" s="251" t="s">
        <v>45</v>
      </c>
      <c r="G21" s="251" t="s">
        <v>46</v>
      </c>
      <c r="H21" s="251" t="s">
        <v>47</v>
      </c>
      <c r="I21" s="251" t="s">
        <v>35</v>
      </c>
      <c r="J21" s="251" t="s">
        <v>36</v>
      </c>
      <c r="K21" s="251" t="s">
        <v>48</v>
      </c>
      <c r="L21" s="251" t="s">
        <v>38</v>
      </c>
    </row>
    <row r="22" spans="2:12" ht="13.5"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</row>
    <row r="23" spans="2:12" ht="13.5"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</row>
    <row r="24" spans="2:6" ht="13.5">
      <c r="B24" s="99"/>
      <c r="C24" s="100"/>
      <c r="D24" s="100"/>
      <c r="E24" s="100"/>
      <c r="F24" s="100"/>
    </row>
    <row r="25" spans="2:6" ht="13.5">
      <c r="B25" s="99"/>
      <c r="C25" s="100"/>
      <c r="D25" s="100"/>
      <c r="E25" s="100"/>
      <c r="F25" s="100"/>
    </row>
    <row r="26" spans="2:6" ht="13.5">
      <c r="B26" s="99"/>
      <c r="C26" s="100"/>
      <c r="D26" s="100"/>
      <c r="E26" s="100"/>
      <c r="F26" s="100"/>
    </row>
    <row r="27" spans="14:18" ht="13.5">
      <c r="N27" s="252" t="s">
        <v>47</v>
      </c>
      <c r="O27" s="253"/>
      <c r="P27" s="253"/>
      <c r="Q27" s="253"/>
      <c r="R27" s="254"/>
    </row>
    <row r="28" spans="14:18" ht="14.25">
      <c r="N28" s="82"/>
      <c r="O28" s="83" t="s">
        <v>0</v>
      </c>
      <c r="P28" s="84" t="s">
        <v>1</v>
      </c>
      <c r="Q28" s="84" t="s">
        <v>2</v>
      </c>
      <c r="R28" s="85" t="s">
        <v>3</v>
      </c>
    </row>
    <row r="29" spans="14:18" ht="24">
      <c r="N29" s="87">
        <v>49</v>
      </c>
      <c r="O29" s="88">
        <v>41818</v>
      </c>
      <c r="P29" s="89">
        <v>0.5416666666666666</v>
      </c>
      <c r="Q29" s="87" t="s">
        <v>370</v>
      </c>
      <c r="R29" s="87" t="s">
        <v>505</v>
      </c>
    </row>
    <row r="30" spans="14:18" ht="24">
      <c r="N30" s="125">
        <v>50</v>
      </c>
      <c r="O30" s="126">
        <v>41818</v>
      </c>
      <c r="P30" s="127">
        <v>0.7083333333333334</v>
      </c>
      <c r="Q30" s="125" t="s">
        <v>371</v>
      </c>
      <c r="R30" s="125" t="s">
        <v>488</v>
      </c>
    </row>
    <row r="31" spans="14:18" ht="24">
      <c r="N31" s="87">
        <v>51</v>
      </c>
      <c r="O31" s="88">
        <v>41819</v>
      </c>
      <c r="P31" s="89">
        <v>0.5416666666666666</v>
      </c>
      <c r="Q31" s="87" t="s">
        <v>372</v>
      </c>
      <c r="R31" s="87" t="s">
        <v>414</v>
      </c>
    </row>
    <row r="32" spans="14:18" ht="24">
      <c r="N32" s="125">
        <v>52</v>
      </c>
      <c r="O32" s="126">
        <v>41819</v>
      </c>
      <c r="P32" s="127">
        <v>0.7083333333333334</v>
      </c>
      <c r="Q32" s="125" t="s">
        <v>373</v>
      </c>
      <c r="R32" s="125" t="s">
        <v>426</v>
      </c>
    </row>
    <row r="33" spans="14:18" ht="24">
      <c r="N33" s="87">
        <v>53</v>
      </c>
      <c r="O33" s="88">
        <v>41820</v>
      </c>
      <c r="P33" s="89">
        <v>0.5416666666666666</v>
      </c>
      <c r="Q33" s="87" t="s">
        <v>374</v>
      </c>
      <c r="R33" s="87" t="s">
        <v>422</v>
      </c>
    </row>
    <row r="34" spans="14:18" ht="24">
      <c r="N34" s="125">
        <v>54</v>
      </c>
      <c r="O34" s="126">
        <v>41820</v>
      </c>
      <c r="P34" s="127">
        <v>0.7083333333333334</v>
      </c>
      <c r="Q34" s="125" t="s">
        <v>375</v>
      </c>
      <c r="R34" s="125" t="s">
        <v>486</v>
      </c>
    </row>
    <row r="35" spans="14:18" ht="24">
      <c r="N35" s="87">
        <v>55</v>
      </c>
      <c r="O35" s="88">
        <v>41821</v>
      </c>
      <c r="P35" s="89">
        <v>0.5416666666666666</v>
      </c>
      <c r="Q35" s="87" t="s">
        <v>376</v>
      </c>
      <c r="R35" s="87" t="s">
        <v>406</v>
      </c>
    </row>
    <row r="36" spans="14:18" ht="24">
      <c r="N36" s="125">
        <v>56</v>
      </c>
      <c r="O36" s="126">
        <v>41821</v>
      </c>
      <c r="P36" s="127">
        <v>0.7083333333333334</v>
      </c>
      <c r="Q36" s="125" t="s">
        <v>377</v>
      </c>
      <c r="R36" s="125" t="s">
        <v>482</v>
      </c>
    </row>
    <row r="37" ht="13.5"/>
    <row r="38" spans="13:21" ht="14.25">
      <c r="M38" s="87">
        <v>49</v>
      </c>
      <c r="N38" s="93" t="s">
        <v>378</v>
      </c>
      <c r="O38" s="101" t="str">
        <f>VLOOKUP(1,TournamentRank!Q4:S5,3)</f>
        <v>Brazil</v>
      </c>
      <c r="P38" s="102">
        <v>3</v>
      </c>
      <c r="Q38" s="102">
        <v>2</v>
      </c>
      <c r="R38" s="101" t="str">
        <f>VLOOKUP(2,TournamentRank!Q11:S12,3)</f>
        <v>Chile</v>
      </c>
      <c r="S38" s="103" t="s">
        <v>49</v>
      </c>
      <c r="T38" s="220" t="s">
        <v>676</v>
      </c>
      <c r="U38" s="220"/>
    </row>
    <row r="39" spans="13:21" ht="14.25">
      <c r="M39" s="87">
        <v>50</v>
      </c>
      <c r="N39" s="93" t="s">
        <v>379</v>
      </c>
      <c r="O39" s="101" t="str">
        <f>VLOOKUP(1,TournamentRank!Q18:S19,3)</f>
        <v>Colombia</v>
      </c>
      <c r="P39" s="102">
        <v>2</v>
      </c>
      <c r="Q39" s="102">
        <v>0</v>
      </c>
      <c r="R39" s="101" t="str">
        <f>VLOOKUP(2,TournamentRank!Q25:S26,3)</f>
        <v>Uruguay</v>
      </c>
      <c r="S39" s="103" t="s">
        <v>380</v>
      </c>
      <c r="T39" s="220"/>
      <c r="U39" s="220"/>
    </row>
    <row r="40" spans="13:21" ht="14.25">
      <c r="M40" s="87">
        <v>51</v>
      </c>
      <c r="N40" s="94" t="s">
        <v>381</v>
      </c>
      <c r="O40" s="101" t="str">
        <f>VLOOKUP(1,TournamentRank!Q11:S12,3)</f>
        <v>Netherlands</v>
      </c>
      <c r="P40" s="102">
        <v>2</v>
      </c>
      <c r="Q40" s="102">
        <v>1</v>
      </c>
      <c r="R40" s="101" t="str">
        <f>VLOOKUP(2,TournamentRank!Q4:S5,3)</f>
        <v>Mexico</v>
      </c>
      <c r="S40" s="103" t="s">
        <v>50</v>
      </c>
      <c r="T40" s="220"/>
      <c r="U40" s="220"/>
    </row>
    <row r="41" spans="13:21" ht="14.25">
      <c r="M41" s="87">
        <v>52</v>
      </c>
      <c r="N41" s="93" t="s">
        <v>382</v>
      </c>
      <c r="O41" s="101" t="str">
        <f>VLOOKUP(1,TournamentRank!Q25:S26,3)</f>
        <v>Costa Rica</v>
      </c>
      <c r="P41" s="102">
        <v>5</v>
      </c>
      <c r="Q41" s="102">
        <v>3</v>
      </c>
      <c r="R41" s="101" t="str">
        <f>VLOOKUP(2,TournamentRank!Q18:S19,3)</f>
        <v>Greece</v>
      </c>
      <c r="S41" s="104" t="s">
        <v>383</v>
      </c>
      <c r="T41" s="220" t="s">
        <v>676</v>
      </c>
      <c r="U41" s="220"/>
    </row>
    <row r="42" spans="13:21" ht="14.25">
      <c r="M42" s="87">
        <v>53</v>
      </c>
      <c r="N42" s="93" t="s">
        <v>384</v>
      </c>
      <c r="O42" s="101" t="str">
        <f>VLOOKUP(1,TournamentRank!Q32:S33,3)</f>
        <v>France</v>
      </c>
      <c r="P42" s="102">
        <v>2</v>
      </c>
      <c r="Q42" s="102">
        <v>0</v>
      </c>
      <c r="R42" s="101" t="str">
        <f>VLOOKUP(2,TournamentRank!Q39:S40,3)</f>
        <v>Nigeria</v>
      </c>
      <c r="S42" s="104" t="s">
        <v>385</v>
      </c>
      <c r="T42" s="220"/>
      <c r="U42" s="220"/>
    </row>
    <row r="43" spans="13:21" ht="14.25">
      <c r="M43" s="87">
        <v>54</v>
      </c>
      <c r="N43" s="93" t="s">
        <v>386</v>
      </c>
      <c r="O43" s="101" t="str">
        <f>VLOOKUP(1,TournamentRank!Q46:S47,3)</f>
        <v>Germany</v>
      </c>
      <c r="P43" s="102">
        <v>2</v>
      </c>
      <c r="Q43" s="102">
        <v>1</v>
      </c>
      <c r="R43" s="101" t="str">
        <f>VLOOKUP(2,TournamentRank!Q53:S54,3)</f>
        <v>Algeria</v>
      </c>
      <c r="S43" s="103" t="s">
        <v>51</v>
      </c>
      <c r="T43" s="220"/>
      <c r="U43" s="220"/>
    </row>
    <row r="44" spans="13:21" ht="14.25">
      <c r="M44" s="87">
        <v>55</v>
      </c>
      <c r="N44" s="93" t="s">
        <v>387</v>
      </c>
      <c r="O44" s="101" t="str">
        <f>VLOOKUP(1,TournamentRank!Q39:S40,3)</f>
        <v>Argentina</v>
      </c>
      <c r="P44" s="102">
        <v>1</v>
      </c>
      <c r="Q44" s="102">
        <v>0</v>
      </c>
      <c r="R44" s="101" t="str">
        <f>VLOOKUP(2,TournamentRank!Q32:S33,3)</f>
        <v>Switzerland</v>
      </c>
      <c r="S44" s="103" t="s">
        <v>388</v>
      </c>
      <c r="T44" s="220"/>
      <c r="U44" s="220"/>
    </row>
    <row r="45" spans="13:21" ht="14.25">
      <c r="M45" s="87">
        <v>56</v>
      </c>
      <c r="N45" s="93" t="s">
        <v>389</v>
      </c>
      <c r="O45" s="101" t="str">
        <f>VLOOKUP(1,TournamentRank!Q53:S54,3)</f>
        <v>Belgium</v>
      </c>
      <c r="P45" s="102">
        <v>2</v>
      </c>
      <c r="Q45" s="102">
        <v>1</v>
      </c>
      <c r="R45" s="101" t="str">
        <f>VLOOKUP(2,TournamentRank!Q46:S47,3)</f>
        <v>USA</v>
      </c>
      <c r="S45" s="103" t="s">
        <v>52</v>
      </c>
      <c r="T45" s="220"/>
      <c r="U45" s="220"/>
    </row>
    <row r="46" ht="13.5"/>
    <row r="47" ht="13.5"/>
    <row r="48" spans="14:18" ht="13.5">
      <c r="N48" s="255" t="s">
        <v>53</v>
      </c>
      <c r="O48" s="253"/>
      <c r="P48" s="253"/>
      <c r="Q48" s="253"/>
      <c r="R48" s="254"/>
    </row>
    <row r="49" spans="14:18" ht="14.25">
      <c r="N49" s="82"/>
      <c r="O49" s="83" t="s">
        <v>0</v>
      </c>
      <c r="P49" s="84" t="s">
        <v>1</v>
      </c>
      <c r="Q49" s="84" t="s">
        <v>2</v>
      </c>
      <c r="R49" s="85" t="s">
        <v>3</v>
      </c>
    </row>
    <row r="50" spans="14:18" ht="14.25">
      <c r="N50" s="87">
        <v>57</v>
      </c>
      <c r="O50" s="88">
        <v>41824</v>
      </c>
      <c r="P50" s="89">
        <v>0.7083333333333334</v>
      </c>
      <c r="Q50" s="87" t="s">
        <v>390</v>
      </c>
      <c r="R50" s="87" t="s">
        <v>414</v>
      </c>
    </row>
    <row r="51" spans="14:18" ht="24">
      <c r="N51" s="125">
        <v>58</v>
      </c>
      <c r="O51" s="126">
        <v>41824</v>
      </c>
      <c r="P51" s="127">
        <v>0.5416666666666666</v>
      </c>
      <c r="Q51" s="125" t="s">
        <v>391</v>
      </c>
      <c r="R51" s="125" t="s">
        <v>488</v>
      </c>
    </row>
    <row r="52" spans="14:18" ht="14.25">
      <c r="N52" s="87">
        <v>59</v>
      </c>
      <c r="O52" s="88">
        <v>41825</v>
      </c>
      <c r="P52" s="89">
        <v>0.7083333333333334</v>
      </c>
      <c r="Q52" s="87" t="s">
        <v>392</v>
      </c>
      <c r="R52" s="87" t="s">
        <v>482</v>
      </c>
    </row>
    <row r="53" spans="14:18" ht="14.25">
      <c r="N53" s="125">
        <v>60</v>
      </c>
      <c r="O53" s="126">
        <v>41825</v>
      </c>
      <c r="P53" s="127">
        <v>0.5416666666666666</v>
      </c>
      <c r="Q53" s="125" t="s">
        <v>393</v>
      </c>
      <c r="R53" s="125" t="s">
        <v>422</v>
      </c>
    </row>
    <row r="55" spans="13:21" ht="14.25">
      <c r="M55" s="87">
        <v>57</v>
      </c>
      <c r="N55" s="93" t="s">
        <v>396</v>
      </c>
      <c r="O55" s="121" t="str">
        <f>IF(P38&gt;Q38,O38,R38)</f>
        <v>Brazil</v>
      </c>
      <c r="P55" s="134">
        <v>2</v>
      </c>
      <c r="Q55" s="134">
        <v>1</v>
      </c>
      <c r="R55" s="121" t="str">
        <f>IF(P39&gt;Q39,O39,R39)</f>
        <v>Colombia</v>
      </c>
      <c r="S55" s="103" t="s">
        <v>397</v>
      </c>
      <c r="T55" s="220"/>
      <c r="U55" s="220"/>
    </row>
    <row r="56" spans="13:21" ht="14.25">
      <c r="M56" s="87">
        <v>58</v>
      </c>
      <c r="N56" s="93" t="s">
        <v>398</v>
      </c>
      <c r="O56" s="121" t="str">
        <f>IF(P42&gt;Q42,O42,R42)</f>
        <v>France</v>
      </c>
      <c r="P56" s="134">
        <v>0</v>
      </c>
      <c r="Q56" s="134">
        <v>1</v>
      </c>
      <c r="R56" s="121" t="str">
        <f>IF(P43&gt;Q43,O43,R43)</f>
        <v>Germany</v>
      </c>
      <c r="S56" s="103" t="s">
        <v>399</v>
      </c>
      <c r="T56" s="220"/>
      <c r="U56" s="220"/>
    </row>
    <row r="57" spans="13:21" ht="14.25">
      <c r="M57" s="87">
        <v>59</v>
      </c>
      <c r="N57" s="94" t="s">
        <v>400</v>
      </c>
      <c r="O57" s="121" t="str">
        <f>IF(P40&gt;Q40,O40,R40)</f>
        <v>Netherlands</v>
      </c>
      <c r="P57" s="134">
        <v>4</v>
      </c>
      <c r="Q57" s="134">
        <v>3</v>
      </c>
      <c r="R57" s="121" t="str">
        <f>IF(P41&gt;Q41,O41,R41)</f>
        <v>Costa Rica</v>
      </c>
      <c r="S57" s="103" t="s">
        <v>401</v>
      </c>
      <c r="T57" s="220" t="s">
        <v>677</v>
      </c>
      <c r="U57" s="220"/>
    </row>
    <row r="58" spans="13:21" ht="14.25">
      <c r="M58" s="87">
        <v>60</v>
      </c>
      <c r="N58" s="93" t="s">
        <v>402</v>
      </c>
      <c r="O58" s="121" t="str">
        <f>IF(P44&gt;Q44,O44,R44)</f>
        <v>Argentina</v>
      </c>
      <c r="P58" s="134">
        <v>1</v>
      </c>
      <c r="Q58" s="134">
        <v>0</v>
      </c>
      <c r="R58" s="121" t="str">
        <f>IF(P45&gt;Q45,O45,R45)</f>
        <v>Belgium</v>
      </c>
      <c r="S58" s="104" t="s">
        <v>403</v>
      </c>
      <c r="T58" s="220"/>
      <c r="U58" s="220"/>
    </row>
    <row r="59" spans="13:19" ht="14.25">
      <c r="M59" s="87"/>
      <c r="N59" s="99"/>
      <c r="O59" s="105"/>
      <c r="P59" s="105"/>
      <c r="Q59" s="105"/>
      <c r="R59" s="100"/>
      <c r="S59" s="106"/>
    </row>
    <row r="60" spans="13:19" ht="14.25">
      <c r="M60" s="87"/>
      <c r="N60" s="99"/>
      <c r="O60" s="105"/>
      <c r="P60" s="105"/>
      <c r="Q60" s="105"/>
      <c r="R60" s="100"/>
      <c r="S60" s="106"/>
    </row>
    <row r="61" spans="14:18" ht="13.5">
      <c r="N61" s="255" t="s">
        <v>54</v>
      </c>
      <c r="O61" s="253"/>
      <c r="P61" s="253"/>
      <c r="Q61" s="253"/>
      <c r="R61" s="254"/>
    </row>
    <row r="62" spans="14:18" ht="14.25">
      <c r="N62" s="82"/>
      <c r="O62" s="83" t="s">
        <v>0</v>
      </c>
      <c r="P62" s="84" t="s">
        <v>1</v>
      </c>
      <c r="Q62" s="84" t="s">
        <v>2</v>
      </c>
      <c r="R62" s="85" t="s">
        <v>3</v>
      </c>
    </row>
    <row r="63" spans="14:18" ht="14.25">
      <c r="N63" s="87">
        <v>61</v>
      </c>
      <c r="O63" s="88">
        <v>41828</v>
      </c>
      <c r="P63" s="89">
        <v>0.7083333333333334</v>
      </c>
      <c r="Q63" s="87" t="s">
        <v>394</v>
      </c>
      <c r="R63" s="87" t="s">
        <v>504</v>
      </c>
    </row>
    <row r="64" spans="14:18" ht="14.25">
      <c r="N64" s="87">
        <v>62</v>
      </c>
      <c r="O64" s="88">
        <v>41829</v>
      </c>
      <c r="P64" s="89">
        <v>0.7083333333333334</v>
      </c>
      <c r="Q64" s="87" t="s">
        <v>395</v>
      </c>
      <c r="R64" s="87" t="s">
        <v>405</v>
      </c>
    </row>
    <row r="66" spans="13:21" ht="14.25">
      <c r="M66" s="87">
        <v>61</v>
      </c>
      <c r="N66" s="221" t="s">
        <v>57</v>
      </c>
      <c r="O66" s="121" t="str">
        <f>IF($P$55&gt;$Q$55,$O$55,$R$55)</f>
        <v>Brazil</v>
      </c>
      <c r="P66" s="134">
        <v>1</v>
      </c>
      <c r="Q66" s="134">
        <v>7</v>
      </c>
      <c r="R66" s="121" t="str">
        <f>IF(P56&gt;Q56,O56,R56)</f>
        <v>Germany</v>
      </c>
      <c r="S66" s="103" t="s">
        <v>55</v>
      </c>
      <c r="T66" s="220"/>
      <c r="U66" s="220"/>
    </row>
    <row r="67" spans="13:21" ht="14.25">
      <c r="M67" s="87">
        <v>62</v>
      </c>
      <c r="N67" s="221" t="s">
        <v>678</v>
      </c>
      <c r="O67" s="121" t="str">
        <f>IF(P58&gt;Q58,O58,R58)</f>
        <v>Argentina</v>
      </c>
      <c r="P67" s="134">
        <v>4</v>
      </c>
      <c r="Q67" s="134">
        <v>2</v>
      </c>
      <c r="R67" s="121" t="str">
        <f>IF(P57&gt;Q57,O57,R57)</f>
        <v>Netherlands</v>
      </c>
      <c r="S67" s="103" t="s">
        <v>56</v>
      </c>
      <c r="T67" s="220" t="s">
        <v>677</v>
      </c>
      <c r="U67" s="220"/>
    </row>
    <row r="69" spans="8:12" ht="13.5">
      <c r="H69" s="252" t="str">
        <f>IF(AND(J73="",K73=""),"Third Place",IF(J73&gt;K73,CONCATENATE("3rd Place: ",I73,"  4th Place: ",L73),CONCATENATE("3rd Place: ",L73,"  4th Place: ",I73)))</f>
        <v>Third Place</v>
      </c>
      <c r="I69" s="253"/>
      <c r="J69" s="253"/>
      <c r="K69" s="253"/>
      <c r="L69" s="254"/>
    </row>
    <row r="70" spans="8:12" ht="14.25">
      <c r="H70" s="82"/>
      <c r="I70" s="83" t="s">
        <v>0</v>
      </c>
      <c r="J70" s="84" t="s">
        <v>1</v>
      </c>
      <c r="K70" s="84" t="s">
        <v>2</v>
      </c>
      <c r="L70" s="85" t="s">
        <v>3</v>
      </c>
    </row>
    <row r="71" spans="8:12" ht="14.25">
      <c r="H71" s="87">
        <v>63</v>
      </c>
      <c r="I71" s="88">
        <v>41832</v>
      </c>
      <c r="J71" s="89">
        <v>0.7083333333333334</v>
      </c>
      <c r="K71" s="87" t="s">
        <v>58</v>
      </c>
      <c r="L71" s="87" t="s">
        <v>598</v>
      </c>
    </row>
    <row r="72" spans="8:12" ht="14.25">
      <c r="H72" s="87"/>
      <c r="I72" s="107"/>
      <c r="J72" s="89"/>
      <c r="K72" s="87"/>
      <c r="L72" s="91"/>
    </row>
    <row r="73" spans="7:15" ht="14.25">
      <c r="G73" s="87">
        <v>63</v>
      </c>
      <c r="H73" s="93" t="s">
        <v>59</v>
      </c>
      <c r="I73" s="121" t="str">
        <f>IF($P$67&lt;$Q$67,$O$67,$R$67)</f>
        <v>Netherlands</v>
      </c>
      <c r="J73" s="102"/>
      <c r="K73" s="102"/>
      <c r="L73" s="121" t="str">
        <f>IF($P$66&lt;$Q$66,$O$66,$R$66)</f>
        <v>Brazil</v>
      </c>
      <c r="M73" s="103" t="s">
        <v>60</v>
      </c>
      <c r="N73" s="220"/>
      <c r="O73" s="220"/>
    </row>
    <row r="74" spans="8:12" ht="14.25">
      <c r="H74" s="87"/>
      <c r="I74" s="107"/>
      <c r="J74" s="89"/>
      <c r="K74" s="87"/>
      <c r="L74" s="91"/>
    </row>
    <row r="75" spans="14:18" ht="13.5">
      <c r="N75" s="252" t="str">
        <f>IF(AND(P79="",Q79=""),"Final",IF(P79&gt;Q79,CONCATENATE("Champion: ",O79,"Second Place ",R79),CONCATENATE("Champion: ",R79,"  Second Place: ",O79)))</f>
        <v>Final</v>
      </c>
      <c r="O75" s="253"/>
      <c r="P75" s="253"/>
      <c r="Q75" s="253"/>
      <c r="R75" s="254"/>
    </row>
    <row r="76" spans="14:18" ht="14.25">
      <c r="N76" s="82"/>
      <c r="O76" s="83" t="s">
        <v>0</v>
      </c>
      <c r="P76" s="84" t="s">
        <v>1</v>
      </c>
      <c r="Q76" s="84" t="s">
        <v>2</v>
      </c>
      <c r="R76" s="85" t="s">
        <v>3</v>
      </c>
    </row>
    <row r="77" spans="14:18" ht="24">
      <c r="N77" s="87">
        <v>64</v>
      </c>
      <c r="O77" s="88">
        <v>41833</v>
      </c>
      <c r="P77" s="89">
        <v>0.6666666666666666</v>
      </c>
      <c r="Q77" s="87" t="s">
        <v>61</v>
      </c>
      <c r="R77" s="87" t="s">
        <v>599</v>
      </c>
    </row>
    <row r="79" spans="13:21" ht="14.25">
      <c r="M79" s="87">
        <v>64</v>
      </c>
      <c r="N79" s="93" t="s">
        <v>62</v>
      </c>
      <c r="O79" s="121" t="str">
        <f>IF(P67&gt;Q67,O67,R67)</f>
        <v>Argentina</v>
      </c>
      <c r="P79" s="102"/>
      <c r="Q79" s="102"/>
      <c r="R79" s="121" t="str">
        <f>IF(P66&gt;Q66,O66,R66)</f>
        <v>Germany</v>
      </c>
      <c r="S79" s="103" t="s">
        <v>63</v>
      </c>
      <c r="T79" s="220"/>
      <c r="U79" s="220"/>
    </row>
    <row r="94" spans="3:48" ht="13.5">
      <c r="C94" s="79" t="s">
        <v>68</v>
      </c>
      <c r="D94" s="79" t="s">
        <v>69</v>
      </c>
      <c r="E94" s="79" t="s">
        <v>70</v>
      </c>
      <c r="F94" s="79" t="s">
        <v>71</v>
      </c>
      <c r="G94"/>
      <c r="H94" s="108"/>
      <c r="I94" s="79" t="str">
        <f aca="true" t="shared" si="0" ref="I94:R94">VLOOKUP(COLUMN(),$A$200:$B$300,2,FALSE)</f>
        <v>I</v>
      </c>
      <c r="J94" s="79" t="str">
        <f t="shared" si="0"/>
        <v>J</v>
      </c>
      <c r="K94" s="79" t="str">
        <f t="shared" si="0"/>
        <v>K</v>
      </c>
      <c r="L94" s="79" t="str">
        <f t="shared" si="0"/>
        <v>L</v>
      </c>
      <c r="N94" s="108"/>
      <c r="O94" s="79" t="str">
        <f t="shared" si="0"/>
        <v>O</v>
      </c>
      <c r="P94" s="79" t="str">
        <f t="shared" si="0"/>
        <v>P</v>
      </c>
      <c r="Q94" s="79" t="str">
        <f t="shared" si="0"/>
        <v>Q</v>
      </c>
      <c r="R94" s="79" t="str">
        <f t="shared" si="0"/>
        <v>R</v>
      </c>
      <c r="T94" s="108"/>
      <c r="U94" s="79" t="str">
        <f>VLOOKUP(COLUMN(),$A$200:$B$300,2,FALSE)</f>
        <v>U</v>
      </c>
      <c r="V94" s="79" t="str">
        <f>VLOOKUP(COLUMN(),$A$200:$B$300,2,FALSE)</f>
        <v>V</v>
      </c>
      <c r="W94" s="79" t="str">
        <f>VLOOKUP(COLUMN(),$A$200:$B$300,2,FALSE)</f>
        <v>W</v>
      </c>
      <c r="X94" s="79" t="str">
        <f>VLOOKUP(COLUMN(),$A$200:$B$300,2,FALSE)</f>
        <v>X</v>
      </c>
      <c r="Z94" s="108"/>
      <c r="AA94" s="79" t="str">
        <f>VLOOKUP(COLUMN(),$A$200:$B$300,2,FALSE)</f>
        <v>AA</v>
      </c>
      <c r="AB94" s="79" t="str">
        <f>VLOOKUP(COLUMN(),$A$200:$B$300,2,FALSE)</f>
        <v>AB</v>
      </c>
      <c r="AC94" s="79" t="str">
        <f>VLOOKUP(COLUMN(),$A$200:$B$300,2,FALSE)</f>
        <v>AC</v>
      </c>
      <c r="AD94" s="79" t="str">
        <f>VLOOKUP(COLUMN(),$A$200:$B$300,2,FALSE)</f>
        <v>AD</v>
      </c>
      <c r="AF94" s="108"/>
      <c r="AG94" s="79" t="str">
        <f>VLOOKUP(COLUMN(),$A$200:$B$300,2,FALSE)</f>
        <v>AG</v>
      </c>
      <c r="AH94" s="79" t="str">
        <f>VLOOKUP(COLUMN(),$A$200:$B$300,2,FALSE)</f>
        <v>AH</v>
      </c>
      <c r="AI94" s="79" t="str">
        <f>VLOOKUP(COLUMN(),$A$200:$B$300,2,FALSE)</f>
        <v>AI</v>
      </c>
      <c r="AJ94" s="79" t="str">
        <f>VLOOKUP(COLUMN(),$A$200:$B$300,2,FALSE)</f>
        <v>AJ</v>
      </c>
      <c r="AL94" s="108"/>
      <c r="AM94" s="79" t="str">
        <f>VLOOKUP(COLUMN(),$A$200:$B$300,2,FALSE)</f>
        <v>AM</v>
      </c>
      <c r="AN94" s="79" t="str">
        <f>VLOOKUP(COLUMN(),$A$200:$B$300,2,FALSE)</f>
        <v>AN</v>
      </c>
      <c r="AO94" s="79" t="str">
        <f>VLOOKUP(COLUMN(),$A$200:$B$300,2,FALSE)</f>
        <v>AO</v>
      </c>
      <c r="AP94" s="79" t="str">
        <f>VLOOKUP(COLUMN(),$A$200:$B$300,2,FALSE)</f>
        <v>AP</v>
      </c>
      <c r="AR94" s="108"/>
      <c r="AS94" s="79" t="str">
        <f>VLOOKUP(COLUMN(),$A$200:$B$300,2,FALSE)</f>
        <v>AS</v>
      </c>
      <c r="AT94" s="79" t="str">
        <f>VLOOKUP(COLUMN(),$A$200:$B$300,2,FALSE)</f>
        <v>AT</v>
      </c>
      <c r="AU94" s="79" t="str">
        <f>VLOOKUP(COLUMN(),$A$200:$B$300,2,FALSE)</f>
        <v>AU</v>
      </c>
      <c r="AV94" s="79" t="str">
        <f>VLOOKUP(COLUMN(),$A$200:$B$300,2,FALSE)</f>
        <v>AV</v>
      </c>
    </row>
    <row r="95" spans="3:49" ht="14.25">
      <c r="C95" s="109" t="e">
        <f aca="true" t="shared" si="1" ref="C95:F99">IF(LEFT(C16,FIND("-",C16)-1)-RIGHT(C16,C102-FIND("-",C16))&gt;0,"W","")</f>
        <v>#VALUE!</v>
      </c>
      <c r="D95" s="109" t="str">
        <f t="shared" si="1"/>
        <v>W</v>
      </c>
      <c r="E95" s="109">
        <f t="shared" si="1"/>
      </c>
      <c r="F95" s="109" t="str">
        <f t="shared" si="1"/>
        <v>W</v>
      </c>
      <c r="G95" s="110">
        <f>COUNTIF(C95:F95,"W")</f>
        <v>2</v>
      </c>
      <c r="H95" s="111" t="s">
        <v>67</v>
      </c>
      <c r="I95" s="109" t="e">
        <f aca="true" t="shared" si="2" ref="I95:L99">IF(LEFT(I16,FIND("-",I16)-1)-RIGHT(I16,I102-FIND("-",I16))&gt;0,"W","")</f>
        <v>#VALUE!</v>
      </c>
      <c r="J95" s="109">
        <f t="shared" si="2"/>
      </c>
      <c r="K95" s="109">
        <f t="shared" si="2"/>
      </c>
      <c r="L95" s="109" t="str">
        <f t="shared" si="2"/>
        <v>W</v>
      </c>
      <c r="M95" s="110">
        <f>COUNTIF(I95:L95,"W")</f>
        <v>1</v>
      </c>
      <c r="N95" s="111" t="s">
        <v>67</v>
      </c>
      <c r="O95" s="109" t="e">
        <f aca="true" t="shared" si="3" ref="O95:R99">IF(LEFT(O16,FIND("-",O16)-1)-RIGHT(O16,O102-FIND("-",O16))&gt;0,"W","")</f>
        <v>#VALUE!</v>
      </c>
      <c r="P95" s="109" t="str">
        <f t="shared" si="3"/>
        <v>W</v>
      </c>
      <c r="Q95" s="109" t="str">
        <f t="shared" si="3"/>
        <v>W</v>
      </c>
      <c r="R95" s="109" t="str">
        <f t="shared" si="3"/>
        <v>W</v>
      </c>
      <c r="S95" s="110">
        <f>COUNTIF(O95:R95,"W")</f>
        <v>3</v>
      </c>
      <c r="T95" s="111" t="s">
        <v>67</v>
      </c>
      <c r="U95" s="109" t="e">
        <f aca="true" t="shared" si="4" ref="U95:X99">IF(LEFT(U16,FIND("-",U16)-1)-RIGHT(U16,U102-FIND("-",U16))&gt;0,"W","")</f>
        <v>#VALUE!</v>
      </c>
      <c r="V95" s="109">
        <f t="shared" si="4"/>
      </c>
      <c r="W95" s="109" t="str">
        <f t="shared" si="4"/>
        <v>W</v>
      </c>
      <c r="X95" s="109" t="str">
        <f t="shared" si="4"/>
        <v>W</v>
      </c>
      <c r="Y95" s="110">
        <f>COUNTIF(U95:X95,"W")</f>
        <v>2</v>
      </c>
      <c r="Z95" s="111" t="s">
        <v>67</v>
      </c>
      <c r="AA95" s="109" t="e">
        <f aca="true" t="shared" si="5" ref="AA95:AD99">IF(LEFT(AA16,FIND("-",AA16)-1)-RIGHT(AA16,AA102-FIND("-",AA16))&gt;0,"W","")</f>
        <v>#VALUE!</v>
      </c>
      <c r="AB95" s="109" t="str">
        <f t="shared" si="5"/>
        <v>W</v>
      </c>
      <c r="AC95" s="109">
        <f t="shared" si="5"/>
      </c>
      <c r="AD95" s="109" t="str">
        <f t="shared" si="5"/>
        <v>W</v>
      </c>
      <c r="AE95" s="110">
        <f>COUNTIF(AA95:AD95,"W")</f>
        <v>2</v>
      </c>
      <c r="AF95" s="111" t="s">
        <v>67</v>
      </c>
      <c r="AG95" s="109" t="e">
        <f aca="true" t="shared" si="6" ref="AG95:AJ99">IF(LEFT(AG16,FIND("-",AG16)-1)-RIGHT(AG16,AG102-FIND("-",AG16))&gt;0,"W","")</f>
        <v>#VALUE!</v>
      </c>
      <c r="AH95" s="109" t="str">
        <f t="shared" si="6"/>
        <v>W</v>
      </c>
      <c r="AI95" s="109" t="str">
        <f t="shared" si="6"/>
        <v>W</v>
      </c>
      <c r="AJ95" s="109" t="str">
        <f t="shared" si="6"/>
        <v>W</v>
      </c>
      <c r="AK95" s="110">
        <f>COUNTIF(AG95:AJ95,"W")</f>
        <v>3</v>
      </c>
      <c r="AL95" s="111" t="s">
        <v>67</v>
      </c>
      <c r="AM95" s="109" t="e">
        <f aca="true" t="shared" si="7" ref="AM95:AP99">IF(LEFT(AM16,FIND("-",AM16)-1)-RIGHT(AM16,AM102-FIND("-",AM16))&gt;0,"W","")</f>
        <v>#VALUE!</v>
      </c>
      <c r="AN95" s="109" t="str">
        <f t="shared" si="7"/>
        <v>W</v>
      </c>
      <c r="AO95" s="109">
        <f t="shared" si="7"/>
      </c>
      <c r="AP95" s="109" t="str">
        <f t="shared" si="7"/>
        <v>W</v>
      </c>
      <c r="AQ95" s="110">
        <f>COUNTIF(AM95:AP95,"W")</f>
        <v>2</v>
      </c>
      <c r="AR95" s="111" t="s">
        <v>67</v>
      </c>
      <c r="AS95" s="109" t="e">
        <f aca="true" t="shared" si="8" ref="AS95:AV99">IF(LEFT(AS16,FIND("-",AS16)-1)-RIGHT(AS16,AS102-FIND("-",AS16))&gt;0,"W","")</f>
        <v>#VALUE!</v>
      </c>
      <c r="AT95" s="109" t="str">
        <f t="shared" si="8"/>
        <v>W</v>
      </c>
      <c r="AU95" s="109" t="str">
        <f t="shared" si="8"/>
        <v>W</v>
      </c>
      <c r="AV95" s="109" t="str">
        <f t="shared" si="8"/>
        <v>W</v>
      </c>
      <c r="AW95" s="110">
        <f>COUNTIF(AS95:AV95,"W")</f>
        <v>3</v>
      </c>
    </row>
    <row r="96" spans="3:49" ht="14.25">
      <c r="C96" s="109">
        <f t="shared" si="1"/>
      </c>
      <c r="D96" s="109" t="e">
        <f t="shared" si="1"/>
        <v>#VALUE!</v>
      </c>
      <c r="E96" s="109">
        <f t="shared" si="1"/>
      </c>
      <c r="F96" s="109" t="str">
        <f t="shared" si="1"/>
        <v>W</v>
      </c>
      <c r="G96" s="110">
        <f>COUNTIF(C96:F96,"W")</f>
        <v>1</v>
      </c>
      <c r="H96" s="111" t="s">
        <v>66</v>
      </c>
      <c r="I96" s="109" t="str">
        <f t="shared" si="2"/>
        <v>W</v>
      </c>
      <c r="J96" s="109" t="e">
        <f t="shared" si="2"/>
        <v>#VALUE!</v>
      </c>
      <c r="K96" s="109" t="str">
        <f t="shared" si="2"/>
        <v>W</v>
      </c>
      <c r="L96" s="109" t="str">
        <f t="shared" si="2"/>
        <v>W</v>
      </c>
      <c r="M96" s="110">
        <f>COUNTIF(I96:L96,"W")</f>
        <v>3</v>
      </c>
      <c r="N96" s="111" t="s">
        <v>66</v>
      </c>
      <c r="O96" s="109">
        <f t="shared" si="3"/>
      </c>
      <c r="P96" s="109" t="e">
        <f t="shared" si="3"/>
        <v>#VALUE!</v>
      </c>
      <c r="Q96" s="109" t="str">
        <f t="shared" si="3"/>
        <v>W</v>
      </c>
      <c r="R96" s="109">
        <f t="shared" si="3"/>
      </c>
      <c r="S96" s="110">
        <f>COUNTIF(O96:R96,"W")</f>
        <v>1</v>
      </c>
      <c r="T96" s="111" t="s">
        <v>66</v>
      </c>
      <c r="U96" s="109" t="str">
        <f t="shared" si="4"/>
        <v>W</v>
      </c>
      <c r="V96" s="109" t="e">
        <f t="shared" si="4"/>
        <v>#VALUE!</v>
      </c>
      <c r="W96" s="109">
        <f t="shared" si="4"/>
      </c>
      <c r="X96" s="109" t="str">
        <f t="shared" si="4"/>
        <v>W</v>
      </c>
      <c r="Y96" s="110">
        <f>COUNTIF(U96:X96,"W")</f>
        <v>2</v>
      </c>
      <c r="Z96" s="111" t="s">
        <v>66</v>
      </c>
      <c r="AA96" s="109">
        <f t="shared" si="5"/>
      </c>
      <c r="AB96" s="109" t="e">
        <f t="shared" si="5"/>
        <v>#VALUE!</v>
      </c>
      <c r="AC96" s="109">
        <f t="shared" si="5"/>
      </c>
      <c r="AD96" s="109" t="str">
        <f t="shared" si="5"/>
        <v>W</v>
      </c>
      <c r="AE96" s="110">
        <f>COUNTIF(AA96:AD96,"W")</f>
        <v>1</v>
      </c>
      <c r="AF96" s="111" t="s">
        <v>66</v>
      </c>
      <c r="AG96" s="109">
        <f t="shared" si="6"/>
      </c>
      <c r="AH96" s="109" t="e">
        <f t="shared" si="6"/>
        <v>#VALUE!</v>
      </c>
      <c r="AI96" s="109" t="str">
        <f t="shared" si="6"/>
        <v>W</v>
      </c>
      <c r="AJ96" s="109">
        <f t="shared" si="6"/>
      </c>
      <c r="AK96" s="110">
        <f>COUNTIF(AG96:AJ96,"W")</f>
        <v>1</v>
      </c>
      <c r="AL96" s="111" t="s">
        <v>66</v>
      </c>
      <c r="AM96" s="109">
        <f t="shared" si="7"/>
      </c>
      <c r="AN96" s="109" t="e">
        <f t="shared" si="7"/>
        <v>#VALUE!</v>
      </c>
      <c r="AO96" s="109" t="str">
        <f t="shared" si="7"/>
        <v>W</v>
      </c>
      <c r="AP96" s="109">
        <f t="shared" si="7"/>
      </c>
      <c r="AQ96" s="110">
        <f>COUNTIF(AM96:AP96,"W")</f>
        <v>1</v>
      </c>
      <c r="AR96" s="111" t="s">
        <v>66</v>
      </c>
      <c r="AS96" s="109">
        <f t="shared" si="8"/>
      </c>
      <c r="AT96" s="109" t="e">
        <f t="shared" si="8"/>
        <v>#VALUE!</v>
      </c>
      <c r="AU96" s="109">
        <f t="shared" si="8"/>
      </c>
      <c r="AV96" s="109" t="str">
        <f t="shared" si="8"/>
        <v>W</v>
      </c>
      <c r="AW96" s="110">
        <f>COUNTIF(AS96:AV96,"W")</f>
        <v>1</v>
      </c>
    </row>
    <row r="97" spans="3:49" ht="14.25">
      <c r="C97" s="109">
        <f t="shared" si="1"/>
      </c>
      <c r="D97" s="109" t="str">
        <f t="shared" si="1"/>
        <v>W</v>
      </c>
      <c r="E97" s="109" t="e">
        <f t="shared" si="1"/>
        <v>#VALUE!</v>
      </c>
      <c r="F97" s="109" t="str">
        <f t="shared" si="1"/>
        <v>W</v>
      </c>
      <c r="G97" s="110">
        <f>COUNTIF(C97:F97,"W")</f>
        <v>2</v>
      </c>
      <c r="H97" s="111" t="s">
        <v>72</v>
      </c>
      <c r="I97" s="109" t="str">
        <f t="shared" si="2"/>
        <v>W</v>
      </c>
      <c r="J97" s="109">
        <f t="shared" si="2"/>
      </c>
      <c r="K97" s="109" t="e">
        <f t="shared" si="2"/>
        <v>#VALUE!</v>
      </c>
      <c r="L97" s="109" t="str">
        <f t="shared" si="2"/>
        <v>W</v>
      </c>
      <c r="M97" s="110">
        <f>COUNTIF(I97:L97,"W")</f>
        <v>2</v>
      </c>
      <c r="N97" s="111" t="s">
        <v>72</v>
      </c>
      <c r="O97" s="109">
        <f t="shared" si="3"/>
      </c>
      <c r="P97" s="109">
        <f t="shared" si="3"/>
      </c>
      <c r="Q97" s="109" t="e">
        <f t="shared" si="3"/>
        <v>#VALUE!</v>
      </c>
      <c r="R97" s="109" t="str">
        <f t="shared" si="3"/>
        <v>W</v>
      </c>
      <c r="S97" s="110">
        <f>COUNTIF(O97:R97,"W")</f>
        <v>1</v>
      </c>
      <c r="T97" s="111" t="s">
        <v>72</v>
      </c>
      <c r="U97" s="109">
        <f t="shared" si="4"/>
      </c>
      <c r="V97" s="109">
        <f t="shared" si="4"/>
      </c>
      <c r="W97" s="109" t="e">
        <f t="shared" si="4"/>
        <v>#VALUE!</v>
      </c>
      <c r="X97" s="109">
        <f t="shared" si="4"/>
      </c>
      <c r="Y97" s="110">
        <f>COUNTIF(U97:X97,"W")</f>
        <v>0</v>
      </c>
      <c r="Z97" s="111" t="s">
        <v>72</v>
      </c>
      <c r="AA97" s="109" t="str">
        <f t="shared" si="5"/>
        <v>W</v>
      </c>
      <c r="AB97" s="109">
        <f t="shared" si="5"/>
      </c>
      <c r="AC97" s="109" t="e">
        <f t="shared" si="5"/>
        <v>#VALUE!</v>
      </c>
      <c r="AD97" s="109" t="str">
        <f t="shared" si="5"/>
        <v>W</v>
      </c>
      <c r="AE97" s="110">
        <f>COUNTIF(AA97:AD97,"W")</f>
        <v>2</v>
      </c>
      <c r="AF97" s="111" t="s">
        <v>72</v>
      </c>
      <c r="AG97" s="109">
        <f t="shared" si="6"/>
      </c>
      <c r="AH97" s="109">
        <f t="shared" si="6"/>
      </c>
      <c r="AI97" s="109" t="e">
        <f t="shared" si="6"/>
        <v>#VALUE!</v>
      </c>
      <c r="AJ97" s="109">
        <f t="shared" si="6"/>
      </c>
      <c r="AK97" s="110">
        <f>COUNTIF(AG97:AJ97,"W")</f>
        <v>0</v>
      </c>
      <c r="AL97" s="111" t="s">
        <v>72</v>
      </c>
      <c r="AM97" s="109">
        <f t="shared" si="7"/>
      </c>
      <c r="AN97" s="109">
        <f t="shared" si="7"/>
      </c>
      <c r="AO97" s="109" t="e">
        <f t="shared" si="7"/>
        <v>#VALUE!</v>
      </c>
      <c r="AP97" s="109">
        <f t="shared" si="7"/>
      </c>
      <c r="AQ97" s="110">
        <f>COUNTIF(AM97:AP97,"W")</f>
        <v>0</v>
      </c>
      <c r="AR97" s="111" t="s">
        <v>72</v>
      </c>
      <c r="AS97" s="109">
        <f t="shared" si="8"/>
      </c>
      <c r="AT97" s="109">
        <f t="shared" si="8"/>
      </c>
      <c r="AU97" s="109" t="e">
        <f t="shared" si="8"/>
        <v>#VALUE!</v>
      </c>
      <c r="AV97" s="109">
        <f t="shared" si="8"/>
      </c>
      <c r="AW97" s="110">
        <f>COUNTIF(AS97:AV97,"W")</f>
        <v>0</v>
      </c>
    </row>
    <row r="98" spans="3:49" ht="14.25">
      <c r="C98" s="109">
        <f t="shared" si="1"/>
      </c>
      <c r="D98" s="109">
        <f t="shared" si="1"/>
      </c>
      <c r="E98" s="109">
        <f t="shared" si="1"/>
      </c>
      <c r="F98" s="109" t="e">
        <f t="shared" si="1"/>
        <v>#VALUE!</v>
      </c>
      <c r="G98" s="110">
        <f>COUNTIF(C98:F98,"W")</f>
        <v>0</v>
      </c>
      <c r="H98" s="111" t="s">
        <v>73</v>
      </c>
      <c r="I98" s="109">
        <f t="shared" si="2"/>
      </c>
      <c r="J98" s="109">
        <f t="shared" si="2"/>
      </c>
      <c r="K98" s="109">
        <f t="shared" si="2"/>
      </c>
      <c r="L98" s="109" t="e">
        <f t="shared" si="2"/>
        <v>#VALUE!</v>
      </c>
      <c r="M98" s="110">
        <f>COUNTIF(I98:L98,"W")</f>
        <v>0</v>
      </c>
      <c r="N98" s="111" t="s">
        <v>73</v>
      </c>
      <c r="O98" s="109">
        <f t="shared" si="3"/>
      </c>
      <c r="P98" s="109">
        <f t="shared" si="3"/>
      </c>
      <c r="Q98" s="109">
        <f t="shared" si="3"/>
      </c>
      <c r="R98" s="109" t="e">
        <f t="shared" si="3"/>
        <v>#VALUE!</v>
      </c>
      <c r="S98" s="110">
        <f>COUNTIF(O98:R98,"W")</f>
        <v>0</v>
      </c>
      <c r="T98" s="111" t="s">
        <v>73</v>
      </c>
      <c r="U98" s="109">
        <f t="shared" si="4"/>
      </c>
      <c r="V98" s="109">
        <f t="shared" si="4"/>
      </c>
      <c r="W98" s="109" t="str">
        <f t="shared" si="4"/>
        <v>W</v>
      </c>
      <c r="X98" s="109" t="e">
        <f t="shared" si="4"/>
        <v>#VALUE!</v>
      </c>
      <c r="Y98" s="110">
        <f>COUNTIF(U98:X98,"W")</f>
        <v>1</v>
      </c>
      <c r="Z98" s="111" t="s">
        <v>73</v>
      </c>
      <c r="AA98" s="109">
        <f t="shared" si="5"/>
      </c>
      <c r="AB98" s="109">
        <f t="shared" si="5"/>
      </c>
      <c r="AC98" s="109">
        <f t="shared" si="5"/>
      </c>
      <c r="AD98" s="109" t="e">
        <f t="shared" si="5"/>
        <v>#VALUE!</v>
      </c>
      <c r="AE98" s="110">
        <f>COUNTIF(AA98:AD98,"W")</f>
        <v>0</v>
      </c>
      <c r="AF98" s="111" t="s">
        <v>73</v>
      </c>
      <c r="AG98" s="109">
        <f t="shared" si="6"/>
      </c>
      <c r="AH98" s="109" t="str">
        <f t="shared" si="6"/>
        <v>W</v>
      </c>
      <c r="AI98" s="109">
        <f t="shared" si="6"/>
      </c>
      <c r="AJ98" s="109" t="e">
        <f t="shared" si="6"/>
        <v>#VALUE!</v>
      </c>
      <c r="AK98" s="110">
        <f>COUNTIF(AG98:AJ98,"W")</f>
        <v>1</v>
      </c>
      <c r="AL98" s="111" t="s">
        <v>73</v>
      </c>
      <c r="AM98" s="109">
        <f t="shared" si="7"/>
      </c>
      <c r="AN98" s="109">
        <f t="shared" si="7"/>
      </c>
      <c r="AO98" s="109" t="str">
        <f t="shared" si="7"/>
        <v>W</v>
      </c>
      <c r="AP98" s="109" t="e">
        <f t="shared" si="7"/>
        <v>#VALUE!</v>
      </c>
      <c r="AQ98" s="110">
        <f>COUNTIF(AM98:AP98,"W")</f>
        <v>1</v>
      </c>
      <c r="AR98" s="111" t="s">
        <v>73</v>
      </c>
      <c r="AS98" s="109">
        <f t="shared" si="8"/>
      </c>
      <c r="AT98" s="109">
        <f t="shared" si="8"/>
      </c>
      <c r="AU98" s="109">
        <f t="shared" si="8"/>
      </c>
      <c r="AV98" s="109" t="e">
        <f t="shared" si="8"/>
        <v>#VALUE!</v>
      </c>
      <c r="AW98" s="110">
        <f>COUNTIF(AS98:AV98,"W")</f>
        <v>0</v>
      </c>
    </row>
    <row r="99" spans="3:49" ht="14.25">
      <c r="C99" s="109" t="e">
        <f t="shared" si="1"/>
        <v>#VALUE!</v>
      </c>
      <c r="D99" s="109" t="e">
        <f t="shared" si="1"/>
        <v>#VALUE!</v>
      </c>
      <c r="E99" s="109" t="e">
        <f t="shared" si="1"/>
        <v>#VALUE!</v>
      </c>
      <c r="F99" s="109" t="e">
        <f t="shared" si="1"/>
        <v>#VALUE!</v>
      </c>
      <c r="G99" s="110">
        <f>COUNTIF(C99:F99,"W")</f>
        <v>0</v>
      </c>
      <c r="H99" s="108" t="s">
        <v>75</v>
      </c>
      <c r="I99" s="109" t="e">
        <f t="shared" si="2"/>
        <v>#VALUE!</v>
      </c>
      <c r="J99" s="109" t="e">
        <f t="shared" si="2"/>
        <v>#VALUE!</v>
      </c>
      <c r="K99" s="109" t="e">
        <f t="shared" si="2"/>
        <v>#VALUE!</v>
      </c>
      <c r="L99" s="109" t="e">
        <f t="shared" si="2"/>
        <v>#VALUE!</v>
      </c>
      <c r="M99" s="110">
        <f>COUNTIF(I99:L99,"W")</f>
        <v>0</v>
      </c>
      <c r="N99" s="108" t="s">
        <v>75</v>
      </c>
      <c r="O99" s="109" t="e">
        <f t="shared" si="3"/>
        <v>#VALUE!</v>
      </c>
      <c r="P99" s="109" t="e">
        <f t="shared" si="3"/>
        <v>#VALUE!</v>
      </c>
      <c r="Q99" s="109" t="e">
        <f t="shared" si="3"/>
        <v>#VALUE!</v>
      </c>
      <c r="R99" s="109" t="e">
        <f t="shared" si="3"/>
        <v>#VALUE!</v>
      </c>
      <c r="S99" s="110">
        <f>COUNTIF(O99:R99,"W")</f>
        <v>0</v>
      </c>
      <c r="T99" s="108" t="s">
        <v>75</v>
      </c>
      <c r="U99" s="109" t="e">
        <f t="shared" si="4"/>
        <v>#VALUE!</v>
      </c>
      <c r="V99" s="109" t="e">
        <f t="shared" si="4"/>
        <v>#VALUE!</v>
      </c>
      <c r="W99" s="109" t="e">
        <f t="shared" si="4"/>
        <v>#VALUE!</v>
      </c>
      <c r="X99" s="109" t="e">
        <f t="shared" si="4"/>
        <v>#VALUE!</v>
      </c>
      <c r="Y99" s="110">
        <f>COUNTIF(U99:X99,"W")</f>
        <v>0</v>
      </c>
      <c r="Z99" s="108" t="s">
        <v>75</v>
      </c>
      <c r="AA99" s="109" t="e">
        <f t="shared" si="5"/>
        <v>#VALUE!</v>
      </c>
      <c r="AB99" s="109" t="e">
        <f t="shared" si="5"/>
        <v>#VALUE!</v>
      </c>
      <c r="AC99" s="109" t="e">
        <f t="shared" si="5"/>
        <v>#VALUE!</v>
      </c>
      <c r="AD99" s="109" t="e">
        <f t="shared" si="5"/>
        <v>#VALUE!</v>
      </c>
      <c r="AE99" s="110">
        <f>COUNTIF(AA99:AD99,"W")</f>
        <v>0</v>
      </c>
      <c r="AF99" s="108" t="s">
        <v>75</v>
      </c>
      <c r="AG99" s="109" t="e">
        <f t="shared" si="6"/>
        <v>#VALUE!</v>
      </c>
      <c r="AH99" s="109" t="e">
        <f t="shared" si="6"/>
        <v>#VALUE!</v>
      </c>
      <c r="AI99" s="109" t="e">
        <f t="shared" si="6"/>
        <v>#VALUE!</v>
      </c>
      <c r="AJ99" s="109" t="e">
        <f t="shared" si="6"/>
        <v>#VALUE!</v>
      </c>
      <c r="AK99" s="110">
        <f>COUNTIF(AG99:AJ99,"W")</f>
        <v>0</v>
      </c>
      <c r="AL99" s="108" t="s">
        <v>75</v>
      </c>
      <c r="AM99" s="109" t="e">
        <f t="shared" si="7"/>
        <v>#VALUE!</v>
      </c>
      <c r="AN99" s="109" t="e">
        <f t="shared" si="7"/>
        <v>#VALUE!</v>
      </c>
      <c r="AO99" s="109" t="e">
        <f t="shared" si="7"/>
        <v>#VALUE!</v>
      </c>
      <c r="AP99" s="109" t="e">
        <f t="shared" si="7"/>
        <v>#VALUE!</v>
      </c>
      <c r="AQ99" s="110">
        <f>COUNTIF(AM99:AP99,"W")</f>
        <v>0</v>
      </c>
      <c r="AR99" s="108" t="s">
        <v>75</v>
      </c>
      <c r="AS99" s="109" t="e">
        <f t="shared" si="8"/>
        <v>#VALUE!</v>
      </c>
      <c r="AT99" s="109" t="e">
        <f t="shared" si="8"/>
        <v>#VALUE!</v>
      </c>
      <c r="AU99" s="109" t="e">
        <f t="shared" si="8"/>
        <v>#VALUE!</v>
      </c>
      <c r="AV99" s="109" t="e">
        <f t="shared" si="8"/>
        <v>#VALUE!</v>
      </c>
      <c r="AW99" s="110">
        <f>COUNTIF(AS99:AV99,"W")</f>
        <v>0</v>
      </c>
    </row>
    <row r="100" spans="3:49" ht="13.5">
      <c r="C100" s="113"/>
      <c r="D100" s="111"/>
      <c r="E100" s="111"/>
      <c r="F100" s="111"/>
      <c r="G100"/>
      <c r="H100" s="112"/>
      <c r="I100" s="113"/>
      <c r="J100" s="111"/>
      <c r="K100" s="111"/>
      <c r="L100" s="111"/>
      <c r="M100" s="111"/>
      <c r="N100" s="112"/>
      <c r="O100" s="113"/>
      <c r="P100" s="111"/>
      <c r="Q100" s="111"/>
      <c r="R100" s="111"/>
      <c r="S100" s="111"/>
      <c r="T100" s="112"/>
      <c r="U100" s="113"/>
      <c r="V100" s="111"/>
      <c r="W100" s="111"/>
      <c r="X100" s="111"/>
      <c r="Y100" s="111"/>
      <c r="Z100" s="112"/>
      <c r="AA100" s="113"/>
      <c r="AB100" s="111"/>
      <c r="AC100" s="111"/>
      <c r="AD100" s="111"/>
      <c r="AE100" s="111"/>
      <c r="AF100" s="112"/>
      <c r="AG100" s="113"/>
      <c r="AH100" s="111"/>
      <c r="AI100" s="111"/>
      <c r="AJ100" s="111"/>
      <c r="AK100" s="111"/>
      <c r="AL100" s="112"/>
      <c r="AM100" s="113"/>
      <c r="AN100" s="111"/>
      <c r="AO100" s="111"/>
      <c r="AP100" s="111"/>
      <c r="AQ100" s="111"/>
      <c r="AR100" s="112"/>
      <c r="AS100" s="113"/>
      <c r="AT100" s="111"/>
      <c r="AU100" s="111"/>
      <c r="AV100" s="111"/>
      <c r="AW100" s="111"/>
    </row>
    <row r="101" spans="3:49" ht="13.5">
      <c r="C101" s="113"/>
      <c r="D101" s="111"/>
      <c r="E101" s="111"/>
      <c r="F101" s="111"/>
      <c r="G101"/>
      <c r="H101" s="112"/>
      <c r="I101" s="113"/>
      <c r="J101" s="111"/>
      <c r="K101" s="111"/>
      <c r="L101" s="111"/>
      <c r="M101" s="111"/>
      <c r="N101" s="112"/>
      <c r="O101" s="113"/>
      <c r="P101" s="111"/>
      <c r="Q101" s="111"/>
      <c r="R101" s="111"/>
      <c r="S101" s="111"/>
      <c r="T101" s="112"/>
      <c r="U101" s="113"/>
      <c r="V101" s="111"/>
      <c r="W101" s="111"/>
      <c r="X101" s="111"/>
      <c r="Y101" s="111"/>
      <c r="Z101" s="112"/>
      <c r="AA101" s="113"/>
      <c r="AB101" s="111"/>
      <c r="AC101" s="111"/>
      <c r="AD101" s="111"/>
      <c r="AE101" s="111"/>
      <c r="AF101" s="112"/>
      <c r="AG101" s="113"/>
      <c r="AH101" s="111"/>
      <c r="AI101" s="111"/>
      <c r="AJ101" s="111"/>
      <c r="AK101" s="111"/>
      <c r="AL101" s="112"/>
      <c r="AM101" s="113"/>
      <c r="AN101" s="111"/>
      <c r="AO101" s="111"/>
      <c r="AP101" s="111"/>
      <c r="AQ101" s="111"/>
      <c r="AR101" s="112"/>
      <c r="AS101" s="113"/>
      <c r="AT101" s="111"/>
      <c r="AU101" s="111"/>
      <c r="AV101" s="111"/>
      <c r="AW101" s="111"/>
    </row>
    <row r="102" spans="3:49" ht="13.5">
      <c r="C102" s="114">
        <f aca="true" t="shared" si="9" ref="C102:F106">IF(AND(NOT(REPLACE(C16,1,3,"")=""),NOT(REPLACE(C16,1,4,"")=""),NOT(REPLACE(C16,1,5,"")=""),NOT(REPLACE(C16,1,6,"")="")),7,IF(AND(NOT(REPLACE(C16,1,3,"")=""),NOT(REPLACE(C16,1,4,"")=""),NOT(REPLACE(C16,1,5,"")="")),6,IF(AND(NOT(REPLACE(C16,1,3,"")=""),NOT(REPLACE(C16,1,4,"")="")),5,IF(NOT(REPLACE(C16,1,3,"")=""),4,3))))</f>
        <v>3</v>
      </c>
      <c r="D102" s="115">
        <f t="shared" si="9"/>
        <v>3</v>
      </c>
      <c r="E102" s="115">
        <f t="shared" si="9"/>
        <v>3</v>
      </c>
      <c r="F102" s="115">
        <f t="shared" si="9"/>
        <v>3</v>
      </c>
      <c r="G102"/>
      <c r="H102" s="112"/>
      <c r="I102" s="114">
        <f aca="true" t="shared" si="10" ref="I102:L106">IF(AND(NOT(REPLACE(I16,1,3,"")=""),NOT(REPLACE(I16,1,4,"")=""),NOT(REPLACE(I16,1,5,"")=""),NOT(REPLACE(I16,1,6,"")="")),7,IF(AND(NOT(REPLACE(I16,1,3,"")=""),NOT(REPLACE(I16,1,4,"")=""),NOT(REPLACE(I16,1,5,"")="")),6,IF(AND(NOT(REPLACE(I16,1,3,"")=""),NOT(REPLACE(I16,1,4,"")="")),5,IF(NOT(REPLACE(I16,1,3,"")=""),4,3))))</f>
        <v>3</v>
      </c>
      <c r="J102" s="115">
        <f t="shared" si="10"/>
        <v>3</v>
      </c>
      <c r="K102" s="115">
        <f t="shared" si="10"/>
        <v>3</v>
      </c>
      <c r="L102" s="115">
        <f t="shared" si="10"/>
        <v>3</v>
      </c>
      <c r="M102" s="115"/>
      <c r="N102" s="112"/>
      <c r="O102" s="114">
        <f aca="true" t="shared" si="11" ref="O102:R106">IF(AND(NOT(REPLACE(O16,1,3,"")=""),NOT(REPLACE(O16,1,4,"")=""),NOT(REPLACE(O16,1,5,"")=""),NOT(REPLACE(O16,1,6,"")="")),7,IF(AND(NOT(REPLACE(O16,1,3,"")=""),NOT(REPLACE(O16,1,4,"")=""),NOT(REPLACE(O16,1,5,"")="")),6,IF(AND(NOT(REPLACE(O16,1,3,"")=""),NOT(REPLACE(O16,1,4,"")="")),5,IF(NOT(REPLACE(O16,1,3,"")=""),4,3))))</f>
        <v>3</v>
      </c>
      <c r="P102" s="115">
        <f t="shared" si="11"/>
        <v>3</v>
      </c>
      <c r="Q102" s="115">
        <f t="shared" si="11"/>
        <v>3</v>
      </c>
      <c r="R102" s="115">
        <f t="shared" si="11"/>
        <v>3</v>
      </c>
      <c r="S102" s="115"/>
      <c r="T102" s="112"/>
      <c r="U102" s="114">
        <f aca="true" t="shared" si="12" ref="U102:X106">IF(AND(NOT(REPLACE(U16,1,3,"")=""),NOT(REPLACE(U16,1,4,"")=""),NOT(REPLACE(U16,1,5,"")=""),NOT(REPLACE(U16,1,6,"")="")),7,IF(AND(NOT(REPLACE(U16,1,3,"")=""),NOT(REPLACE(U16,1,4,"")=""),NOT(REPLACE(U16,1,5,"")="")),6,IF(AND(NOT(REPLACE(U16,1,3,"")=""),NOT(REPLACE(U16,1,4,"")="")),5,IF(NOT(REPLACE(U16,1,3,"")=""),4,3))))</f>
        <v>3</v>
      </c>
      <c r="V102" s="115">
        <f t="shared" si="12"/>
        <v>3</v>
      </c>
      <c r="W102" s="115">
        <f t="shared" si="12"/>
        <v>3</v>
      </c>
      <c r="X102" s="115">
        <f t="shared" si="12"/>
        <v>3</v>
      </c>
      <c r="Y102" s="115"/>
      <c r="Z102" s="112"/>
      <c r="AA102" s="114">
        <f aca="true" t="shared" si="13" ref="AA102:AD106">IF(AND(NOT(REPLACE(AA16,1,3,"")=""),NOT(REPLACE(AA16,1,4,"")=""),NOT(REPLACE(AA16,1,5,"")=""),NOT(REPLACE(AA16,1,6,"")="")),7,IF(AND(NOT(REPLACE(AA16,1,3,"")=""),NOT(REPLACE(AA16,1,4,"")=""),NOT(REPLACE(AA16,1,5,"")="")),6,IF(AND(NOT(REPLACE(AA16,1,3,"")=""),NOT(REPLACE(AA16,1,4,"")="")),5,IF(NOT(REPLACE(AA16,1,3,"")=""),4,3))))</f>
        <v>3</v>
      </c>
      <c r="AB102" s="115">
        <f t="shared" si="13"/>
        <v>3</v>
      </c>
      <c r="AC102" s="115">
        <f t="shared" si="13"/>
        <v>3</v>
      </c>
      <c r="AD102" s="115">
        <f t="shared" si="13"/>
        <v>3</v>
      </c>
      <c r="AE102" s="115"/>
      <c r="AF102" s="112"/>
      <c r="AG102" s="114">
        <f aca="true" t="shared" si="14" ref="AG102:AJ106">IF(AND(NOT(REPLACE(AG16,1,3,"")=""),NOT(REPLACE(AG16,1,4,"")=""),NOT(REPLACE(AG16,1,5,"")=""),NOT(REPLACE(AG16,1,6,"")="")),7,IF(AND(NOT(REPLACE(AG16,1,3,"")=""),NOT(REPLACE(AG16,1,4,"")=""),NOT(REPLACE(AG16,1,5,"")="")),6,IF(AND(NOT(REPLACE(AG16,1,3,"")=""),NOT(REPLACE(AG16,1,4,"")="")),5,IF(NOT(REPLACE(AG16,1,3,"")=""),4,3))))</f>
        <v>3</v>
      </c>
      <c r="AH102" s="115">
        <f t="shared" si="14"/>
        <v>3</v>
      </c>
      <c r="AI102" s="115">
        <f t="shared" si="14"/>
        <v>3</v>
      </c>
      <c r="AJ102" s="115">
        <f t="shared" si="14"/>
        <v>3</v>
      </c>
      <c r="AK102" s="115"/>
      <c r="AL102" s="112"/>
      <c r="AM102" s="114">
        <f aca="true" t="shared" si="15" ref="AM102:AP106">IF(AND(NOT(REPLACE(AM16,1,3,"")=""),NOT(REPLACE(AM16,1,4,"")=""),NOT(REPLACE(AM16,1,5,"")=""),NOT(REPLACE(AM16,1,6,"")="")),7,IF(AND(NOT(REPLACE(AM16,1,3,"")=""),NOT(REPLACE(AM16,1,4,"")=""),NOT(REPLACE(AM16,1,5,"")="")),6,IF(AND(NOT(REPLACE(AM16,1,3,"")=""),NOT(REPLACE(AM16,1,4,"")="")),5,IF(NOT(REPLACE(AM16,1,3,"")=""),4,3))))</f>
        <v>3</v>
      </c>
      <c r="AN102" s="115">
        <f t="shared" si="15"/>
        <v>3</v>
      </c>
      <c r="AO102" s="115">
        <f t="shared" si="15"/>
        <v>3</v>
      </c>
      <c r="AP102" s="115">
        <f t="shared" si="15"/>
        <v>3</v>
      </c>
      <c r="AQ102" s="115"/>
      <c r="AR102" s="112"/>
      <c r="AS102" s="114">
        <f aca="true" t="shared" si="16" ref="AS102:AV106">IF(AND(NOT(REPLACE(AS16,1,3,"")=""),NOT(REPLACE(AS16,1,4,"")=""),NOT(REPLACE(AS16,1,5,"")=""),NOT(REPLACE(AS16,1,6,"")="")),7,IF(AND(NOT(REPLACE(AS16,1,3,"")=""),NOT(REPLACE(AS16,1,4,"")=""),NOT(REPLACE(AS16,1,5,"")="")),6,IF(AND(NOT(REPLACE(AS16,1,3,"")=""),NOT(REPLACE(AS16,1,4,"")="")),5,IF(NOT(REPLACE(AS16,1,3,"")=""),4,3))))</f>
        <v>3</v>
      </c>
      <c r="AT102" s="115">
        <f t="shared" si="16"/>
        <v>3</v>
      </c>
      <c r="AU102" s="115">
        <f t="shared" si="16"/>
        <v>3</v>
      </c>
      <c r="AV102" s="115">
        <f t="shared" si="16"/>
        <v>3</v>
      </c>
      <c r="AW102" s="115"/>
    </row>
    <row r="103" spans="3:49" ht="13.5">
      <c r="C103" s="114">
        <f t="shared" si="9"/>
        <v>3</v>
      </c>
      <c r="D103" s="115">
        <f t="shared" si="9"/>
        <v>3</v>
      </c>
      <c r="E103" s="115">
        <f t="shared" si="9"/>
        <v>3</v>
      </c>
      <c r="F103" s="115">
        <f t="shared" si="9"/>
        <v>3</v>
      </c>
      <c r="G103"/>
      <c r="H103" s="112"/>
      <c r="I103" s="114">
        <f t="shared" si="10"/>
        <v>3</v>
      </c>
      <c r="J103" s="115">
        <f t="shared" si="10"/>
        <v>3</v>
      </c>
      <c r="K103" s="115">
        <f t="shared" si="10"/>
        <v>3</v>
      </c>
      <c r="L103" s="115">
        <f t="shared" si="10"/>
        <v>3</v>
      </c>
      <c r="M103" s="115"/>
      <c r="N103" s="112"/>
      <c r="O103" s="114">
        <f t="shared" si="11"/>
        <v>3</v>
      </c>
      <c r="P103" s="115">
        <f t="shared" si="11"/>
        <v>3</v>
      </c>
      <c r="Q103" s="115">
        <f t="shared" si="11"/>
        <v>3</v>
      </c>
      <c r="R103" s="115">
        <f t="shared" si="11"/>
        <v>3</v>
      </c>
      <c r="S103" s="115"/>
      <c r="T103" s="112"/>
      <c r="U103" s="114">
        <f t="shared" si="12"/>
        <v>3</v>
      </c>
      <c r="V103" s="115">
        <f t="shared" si="12"/>
        <v>3</v>
      </c>
      <c r="W103" s="115">
        <f t="shared" si="12"/>
        <v>3</v>
      </c>
      <c r="X103" s="115">
        <f t="shared" si="12"/>
        <v>3</v>
      </c>
      <c r="Y103" s="115"/>
      <c r="Z103" s="112"/>
      <c r="AA103" s="114">
        <f t="shared" si="13"/>
        <v>3</v>
      </c>
      <c r="AB103" s="115">
        <f t="shared" si="13"/>
        <v>3</v>
      </c>
      <c r="AC103" s="115">
        <f t="shared" si="13"/>
        <v>3</v>
      </c>
      <c r="AD103" s="115">
        <f t="shared" si="13"/>
        <v>3</v>
      </c>
      <c r="AE103" s="115"/>
      <c r="AF103" s="112"/>
      <c r="AG103" s="114">
        <f t="shared" si="14"/>
        <v>3</v>
      </c>
      <c r="AH103" s="115">
        <f t="shared" si="14"/>
        <v>3</v>
      </c>
      <c r="AI103" s="115">
        <f t="shared" si="14"/>
        <v>3</v>
      </c>
      <c r="AJ103" s="115">
        <f t="shared" si="14"/>
        <v>3</v>
      </c>
      <c r="AK103" s="115"/>
      <c r="AL103" s="112"/>
      <c r="AM103" s="114">
        <f t="shared" si="15"/>
        <v>3</v>
      </c>
      <c r="AN103" s="115">
        <f t="shared" si="15"/>
        <v>3</v>
      </c>
      <c r="AO103" s="115">
        <f t="shared" si="15"/>
        <v>3</v>
      </c>
      <c r="AP103" s="115">
        <f t="shared" si="15"/>
        <v>3</v>
      </c>
      <c r="AQ103" s="115"/>
      <c r="AR103" s="112"/>
      <c r="AS103" s="114">
        <f t="shared" si="16"/>
        <v>3</v>
      </c>
      <c r="AT103" s="115">
        <f t="shared" si="16"/>
        <v>3</v>
      </c>
      <c r="AU103" s="115">
        <f t="shared" si="16"/>
        <v>3</v>
      </c>
      <c r="AV103" s="115">
        <f t="shared" si="16"/>
        <v>3</v>
      </c>
      <c r="AW103" s="115"/>
    </row>
    <row r="104" spans="3:49" ht="13.5">
      <c r="C104" s="114">
        <f t="shared" si="9"/>
        <v>3</v>
      </c>
      <c r="D104" s="115">
        <f t="shared" si="9"/>
        <v>3</v>
      </c>
      <c r="E104" s="115">
        <f t="shared" si="9"/>
        <v>3</v>
      </c>
      <c r="F104" s="115">
        <f t="shared" si="9"/>
        <v>3</v>
      </c>
      <c r="G104"/>
      <c r="H104" s="112"/>
      <c r="I104" s="114">
        <f t="shared" si="10"/>
        <v>3</v>
      </c>
      <c r="J104" s="115">
        <f t="shared" si="10"/>
        <v>3</v>
      </c>
      <c r="K104" s="115">
        <f t="shared" si="10"/>
        <v>3</v>
      </c>
      <c r="L104" s="115">
        <f t="shared" si="10"/>
        <v>3</v>
      </c>
      <c r="M104" s="115"/>
      <c r="N104" s="112"/>
      <c r="O104" s="114">
        <f t="shared" si="11"/>
        <v>3</v>
      </c>
      <c r="P104" s="115">
        <f t="shared" si="11"/>
        <v>3</v>
      </c>
      <c r="Q104" s="115">
        <f t="shared" si="11"/>
        <v>3</v>
      </c>
      <c r="R104" s="115">
        <f t="shared" si="11"/>
        <v>3</v>
      </c>
      <c r="S104" s="115"/>
      <c r="T104" s="112"/>
      <c r="U104" s="114">
        <f t="shared" si="12"/>
        <v>3</v>
      </c>
      <c r="V104" s="115">
        <f t="shared" si="12"/>
        <v>3</v>
      </c>
      <c r="W104" s="115">
        <f t="shared" si="12"/>
        <v>3</v>
      </c>
      <c r="X104" s="115">
        <f t="shared" si="12"/>
        <v>3</v>
      </c>
      <c r="Y104" s="115"/>
      <c r="Z104" s="112"/>
      <c r="AA104" s="114">
        <f t="shared" si="13"/>
        <v>3</v>
      </c>
      <c r="AB104" s="115">
        <f t="shared" si="13"/>
        <v>3</v>
      </c>
      <c r="AC104" s="115">
        <f t="shared" si="13"/>
        <v>3</v>
      </c>
      <c r="AD104" s="115">
        <f t="shared" si="13"/>
        <v>3</v>
      </c>
      <c r="AE104" s="115"/>
      <c r="AF104" s="112"/>
      <c r="AG104" s="114">
        <f t="shared" si="14"/>
        <v>3</v>
      </c>
      <c r="AH104" s="115">
        <f t="shared" si="14"/>
        <v>3</v>
      </c>
      <c r="AI104" s="115">
        <f t="shared" si="14"/>
        <v>3</v>
      </c>
      <c r="AJ104" s="115">
        <f t="shared" si="14"/>
        <v>3</v>
      </c>
      <c r="AK104" s="115"/>
      <c r="AL104" s="112"/>
      <c r="AM104" s="114">
        <f t="shared" si="15"/>
        <v>3</v>
      </c>
      <c r="AN104" s="115">
        <f t="shared" si="15"/>
        <v>3</v>
      </c>
      <c r="AO104" s="115">
        <f t="shared" si="15"/>
        <v>3</v>
      </c>
      <c r="AP104" s="115">
        <f t="shared" si="15"/>
        <v>3</v>
      </c>
      <c r="AQ104" s="115"/>
      <c r="AR104" s="112"/>
      <c r="AS104" s="114">
        <f t="shared" si="16"/>
        <v>3</v>
      </c>
      <c r="AT104" s="115">
        <f t="shared" si="16"/>
        <v>3</v>
      </c>
      <c r="AU104" s="115">
        <f t="shared" si="16"/>
        <v>3</v>
      </c>
      <c r="AV104" s="115">
        <f t="shared" si="16"/>
        <v>3</v>
      </c>
      <c r="AW104" s="115"/>
    </row>
    <row r="105" spans="3:49" ht="13.5">
      <c r="C105" s="114">
        <f t="shared" si="9"/>
        <v>3</v>
      </c>
      <c r="D105" s="115">
        <f t="shared" si="9"/>
        <v>3</v>
      </c>
      <c r="E105" s="115">
        <f t="shared" si="9"/>
        <v>3</v>
      </c>
      <c r="F105" s="115">
        <f t="shared" si="9"/>
        <v>3</v>
      </c>
      <c r="G105"/>
      <c r="H105" s="112"/>
      <c r="I105" s="114">
        <f t="shared" si="10"/>
        <v>3</v>
      </c>
      <c r="J105" s="115">
        <f t="shared" si="10"/>
        <v>3</v>
      </c>
      <c r="K105" s="115">
        <f t="shared" si="10"/>
        <v>3</v>
      </c>
      <c r="L105" s="115">
        <f t="shared" si="10"/>
        <v>3</v>
      </c>
      <c r="M105" s="115"/>
      <c r="N105" s="112"/>
      <c r="O105" s="114">
        <f t="shared" si="11"/>
        <v>3</v>
      </c>
      <c r="P105" s="115">
        <f t="shared" si="11"/>
        <v>3</v>
      </c>
      <c r="Q105" s="115">
        <f t="shared" si="11"/>
        <v>3</v>
      </c>
      <c r="R105" s="115">
        <f t="shared" si="11"/>
        <v>3</v>
      </c>
      <c r="S105" s="115"/>
      <c r="T105" s="112"/>
      <c r="U105" s="114">
        <f t="shared" si="12"/>
        <v>3</v>
      </c>
      <c r="V105" s="115">
        <f t="shared" si="12"/>
        <v>3</v>
      </c>
      <c r="W105" s="115">
        <f t="shared" si="12"/>
        <v>3</v>
      </c>
      <c r="X105" s="115">
        <f t="shared" si="12"/>
        <v>3</v>
      </c>
      <c r="Y105" s="115"/>
      <c r="Z105" s="112"/>
      <c r="AA105" s="114">
        <f t="shared" si="13"/>
        <v>3</v>
      </c>
      <c r="AB105" s="115">
        <f t="shared" si="13"/>
        <v>3</v>
      </c>
      <c r="AC105" s="115">
        <f t="shared" si="13"/>
        <v>3</v>
      </c>
      <c r="AD105" s="115">
        <f t="shared" si="13"/>
        <v>3</v>
      </c>
      <c r="AE105" s="115"/>
      <c r="AF105" s="112"/>
      <c r="AG105" s="114">
        <f t="shared" si="14"/>
        <v>3</v>
      </c>
      <c r="AH105" s="115">
        <f t="shared" si="14"/>
        <v>3</v>
      </c>
      <c r="AI105" s="115">
        <f t="shared" si="14"/>
        <v>3</v>
      </c>
      <c r="AJ105" s="115">
        <f t="shared" si="14"/>
        <v>3</v>
      </c>
      <c r="AK105" s="115"/>
      <c r="AL105" s="112"/>
      <c r="AM105" s="114">
        <f t="shared" si="15"/>
        <v>3</v>
      </c>
      <c r="AN105" s="115">
        <f t="shared" si="15"/>
        <v>3</v>
      </c>
      <c r="AO105" s="115">
        <f t="shared" si="15"/>
        <v>3</v>
      </c>
      <c r="AP105" s="115">
        <f t="shared" si="15"/>
        <v>3</v>
      </c>
      <c r="AQ105" s="115"/>
      <c r="AR105" s="112"/>
      <c r="AS105" s="114">
        <f t="shared" si="16"/>
        <v>3</v>
      </c>
      <c r="AT105" s="115">
        <f t="shared" si="16"/>
        <v>3</v>
      </c>
      <c r="AU105" s="115">
        <f t="shared" si="16"/>
        <v>3</v>
      </c>
      <c r="AV105" s="115">
        <f t="shared" si="16"/>
        <v>3</v>
      </c>
      <c r="AW105" s="115"/>
    </row>
    <row r="106" spans="3:49" ht="13.5">
      <c r="C106" s="114">
        <f t="shared" si="9"/>
        <v>3</v>
      </c>
      <c r="D106" s="115">
        <f t="shared" si="9"/>
        <v>3</v>
      </c>
      <c r="E106" s="115">
        <f t="shared" si="9"/>
        <v>3</v>
      </c>
      <c r="F106" s="115">
        <f t="shared" si="9"/>
        <v>3</v>
      </c>
      <c r="G106"/>
      <c r="H106" s="112"/>
      <c r="I106" s="114">
        <f t="shared" si="10"/>
        <v>3</v>
      </c>
      <c r="J106" s="115">
        <f t="shared" si="10"/>
        <v>3</v>
      </c>
      <c r="K106" s="115">
        <f t="shared" si="10"/>
        <v>3</v>
      </c>
      <c r="L106" s="115">
        <f t="shared" si="10"/>
        <v>3</v>
      </c>
      <c r="M106" s="115"/>
      <c r="N106" s="112"/>
      <c r="O106" s="114">
        <f t="shared" si="11"/>
        <v>3</v>
      </c>
      <c r="P106" s="115">
        <f t="shared" si="11"/>
        <v>3</v>
      </c>
      <c r="Q106" s="115">
        <f t="shared" si="11"/>
        <v>3</v>
      </c>
      <c r="R106" s="115">
        <f t="shared" si="11"/>
        <v>3</v>
      </c>
      <c r="S106" s="115"/>
      <c r="T106" s="112"/>
      <c r="U106" s="114">
        <f t="shared" si="12"/>
        <v>3</v>
      </c>
      <c r="V106" s="115">
        <f t="shared" si="12"/>
        <v>3</v>
      </c>
      <c r="W106" s="115">
        <f t="shared" si="12"/>
        <v>3</v>
      </c>
      <c r="X106" s="115">
        <f t="shared" si="12"/>
        <v>3</v>
      </c>
      <c r="Y106" s="115"/>
      <c r="Z106" s="112"/>
      <c r="AA106" s="114">
        <f t="shared" si="13"/>
        <v>3</v>
      </c>
      <c r="AB106" s="115">
        <f t="shared" si="13"/>
        <v>3</v>
      </c>
      <c r="AC106" s="115">
        <f t="shared" si="13"/>
        <v>3</v>
      </c>
      <c r="AD106" s="115">
        <f t="shared" si="13"/>
        <v>3</v>
      </c>
      <c r="AE106" s="115"/>
      <c r="AF106" s="112"/>
      <c r="AG106" s="114">
        <f t="shared" si="14"/>
        <v>3</v>
      </c>
      <c r="AH106" s="115">
        <f t="shared" si="14"/>
        <v>3</v>
      </c>
      <c r="AI106" s="115">
        <f t="shared" si="14"/>
        <v>3</v>
      </c>
      <c r="AJ106" s="115">
        <f t="shared" si="14"/>
        <v>3</v>
      </c>
      <c r="AK106" s="115"/>
      <c r="AL106" s="112"/>
      <c r="AM106" s="114">
        <f t="shared" si="15"/>
        <v>3</v>
      </c>
      <c r="AN106" s="115">
        <f t="shared" si="15"/>
        <v>3</v>
      </c>
      <c r="AO106" s="115">
        <f t="shared" si="15"/>
        <v>3</v>
      </c>
      <c r="AP106" s="115">
        <f t="shared" si="15"/>
        <v>3</v>
      </c>
      <c r="AQ106" s="115"/>
      <c r="AR106" s="112"/>
      <c r="AS106" s="114">
        <f t="shared" si="16"/>
        <v>3</v>
      </c>
      <c r="AT106" s="115">
        <f t="shared" si="16"/>
        <v>3</v>
      </c>
      <c r="AU106" s="115">
        <f t="shared" si="16"/>
        <v>3</v>
      </c>
      <c r="AV106" s="115">
        <f t="shared" si="16"/>
        <v>3</v>
      </c>
      <c r="AW106" s="115"/>
    </row>
    <row r="107" spans="3:49" ht="13.5">
      <c r="C107" s="113"/>
      <c r="D107" s="111"/>
      <c r="E107" s="111"/>
      <c r="F107" s="111"/>
      <c r="G107"/>
      <c r="H107" s="112"/>
      <c r="I107" s="113"/>
      <c r="J107" s="111"/>
      <c r="K107" s="111"/>
      <c r="L107" s="111"/>
      <c r="M107" s="111"/>
      <c r="N107" s="112"/>
      <c r="O107" s="113"/>
      <c r="P107" s="111"/>
      <c r="Q107" s="111"/>
      <c r="R107" s="111"/>
      <c r="S107" s="111"/>
      <c r="T107" s="112"/>
      <c r="U107" s="113"/>
      <c r="V107" s="111"/>
      <c r="W107" s="111"/>
      <c r="X107" s="111"/>
      <c r="Y107" s="111"/>
      <c r="Z107" s="112"/>
      <c r="AA107" s="113"/>
      <c r="AB107" s="111"/>
      <c r="AC107" s="111"/>
      <c r="AD107" s="111"/>
      <c r="AE107" s="111"/>
      <c r="AF107" s="112"/>
      <c r="AG107" s="113"/>
      <c r="AH107" s="111"/>
      <c r="AI107" s="111"/>
      <c r="AJ107" s="111"/>
      <c r="AK107" s="111"/>
      <c r="AL107" s="112"/>
      <c r="AM107" s="113"/>
      <c r="AN107" s="111"/>
      <c r="AO107" s="111"/>
      <c r="AP107" s="111"/>
      <c r="AQ107" s="111"/>
      <c r="AR107" s="112"/>
      <c r="AS107" s="113"/>
      <c r="AT107" s="111"/>
      <c r="AU107" s="111"/>
      <c r="AV107" s="111"/>
      <c r="AW107" s="111"/>
    </row>
    <row r="108" spans="3:49" ht="13.5">
      <c r="C108" s="116">
        <f aca="true" t="shared" si="17" ref="C108:F112">IF(AND(NOT(REPLACE(C16,1,3,"")=""),NOT(REPLACE(C16,1,4,"")=""),NOT(REPLACE(C16,1,5,"")=""),NOT(REPLACE(C16,1,6,"")="")),7,IF(AND(NOT(REPLACE(C16,1,3,"")=""),NOT(REPLACE(C16,1,4,"")=""),NOT(REPLACE(C16,1,5,"")="")),6,IF(AND(NOT(REPLACE(C16,1,3,"")=""),NOT(REPLACE(C16,1,4,"")="")),5,IF(NOT(REPLACE(C16,1,3,"")=""),4,3))))</f>
        <v>3</v>
      </c>
      <c r="D108" s="116">
        <f t="shared" si="17"/>
        <v>3</v>
      </c>
      <c r="E108" s="116">
        <f t="shared" si="17"/>
        <v>3</v>
      </c>
      <c r="F108" s="116">
        <f t="shared" si="17"/>
        <v>3</v>
      </c>
      <c r="G108"/>
      <c r="H108" s="112"/>
      <c r="I108" s="116">
        <f aca="true" t="shared" si="18" ref="I108:L112">IF(AND(NOT(REPLACE(I16,1,3,"")=""),NOT(REPLACE(I16,1,4,"")=""),NOT(REPLACE(I16,1,5,"")=""),NOT(REPLACE(I16,1,6,"")="")),7,IF(AND(NOT(REPLACE(I16,1,3,"")=""),NOT(REPLACE(I16,1,4,"")=""),NOT(REPLACE(I16,1,5,"")="")),6,IF(AND(NOT(REPLACE(I16,1,3,"")=""),NOT(REPLACE(I16,1,4,"")="")),5,IF(NOT(REPLACE(I16,1,3,"")=""),4,3))))</f>
        <v>3</v>
      </c>
      <c r="J108" s="116">
        <f t="shared" si="18"/>
        <v>3</v>
      </c>
      <c r="K108" s="116">
        <f t="shared" si="18"/>
        <v>3</v>
      </c>
      <c r="L108" s="116">
        <f t="shared" si="18"/>
        <v>3</v>
      </c>
      <c r="M108" s="116"/>
      <c r="N108" s="112"/>
      <c r="O108" s="116">
        <f aca="true" t="shared" si="19" ref="O108:R112">IF(AND(NOT(REPLACE(O16,1,3,"")=""),NOT(REPLACE(O16,1,4,"")=""),NOT(REPLACE(O16,1,5,"")=""),NOT(REPLACE(O16,1,6,"")="")),7,IF(AND(NOT(REPLACE(O16,1,3,"")=""),NOT(REPLACE(O16,1,4,"")=""),NOT(REPLACE(O16,1,5,"")="")),6,IF(AND(NOT(REPLACE(O16,1,3,"")=""),NOT(REPLACE(O16,1,4,"")="")),5,IF(NOT(REPLACE(O16,1,3,"")=""),4,3))))</f>
        <v>3</v>
      </c>
      <c r="P108" s="116">
        <f t="shared" si="19"/>
        <v>3</v>
      </c>
      <c r="Q108" s="116">
        <f t="shared" si="19"/>
        <v>3</v>
      </c>
      <c r="R108" s="116">
        <f t="shared" si="19"/>
        <v>3</v>
      </c>
      <c r="S108" s="116"/>
      <c r="T108" s="112"/>
      <c r="U108" s="116">
        <f aca="true" t="shared" si="20" ref="U108:X112">IF(AND(NOT(REPLACE(U16,1,3,"")=""),NOT(REPLACE(U16,1,4,"")=""),NOT(REPLACE(U16,1,5,"")=""),NOT(REPLACE(U16,1,6,"")="")),7,IF(AND(NOT(REPLACE(U16,1,3,"")=""),NOT(REPLACE(U16,1,4,"")=""),NOT(REPLACE(U16,1,5,"")="")),6,IF(AND(NOT(REPLACE(U16,1,3,"")=""),NOT(REPLACE(U16,1,4,"")="")),5,IF(NOT(REPLACE(U16,1,3,"")=""),4,3))))</f>
        <v>3</v>
      </c>
      <c r="V108" s="116">
        <f t="shared" si="20"/>
        <v>3</v>
      </c>
      <c r="W108" s="116">
        <f t="shared" si="20"/>
        <v>3</v>
      </c>
      <c r="X108" s="116">
        <f t="shared" si="20"/>
        <v>3</v>
      </c>
      <c r="Y108" s="116"/>
      <c r="Z108" s="112"/>
      <c r="AA108" s="116">
        <f aca="true" t="shared" si="21" ref="AA108:AD112">IF(AND(NOT(REPLACE(AA16,1,3,"")=""),NOT(REPLACE(AA16,1,4,"")=""),NOT(REPLACE(AA16,1,5,"")=""),NOT(REPLACE(AA16,1,6,"")="")),7,IF(AND(NOT(REPLACE(AA16,1,3,"")=""),NOT(REPLACE(AA16,1,4,"")=""),NOT(REPLACE(AA16,1,5,"")="")),6,IF(AND(NOT(REPLACE(AA16,1,3,"")=""),NOT(REPLACE(AA16,1,4,"")="")),5,IF(NOT(REPLACE(AA16,1,3,"")=""),4,3))))</f>
        <v>3</v>
      </c>
      <c r="AB108" s="116">
        <f t="shared" si="21"/>
        <v>3</v>
      </c>
      <c r="AC108" s="116">
        <f t="shared" si="21"/>
        <v>3</v>
      </c>
      <c r="AD108" s="116">
        <f t="shared" si="21"/>
        <v>3</v>
      </c>
      <c r="AE108" s="116"/>
      <c r="AF108" s="112"/>
      <c r="AG108" s="116">
        <f aca="true" t="shared" si="22" ref="AG108:AJ112">IF(AND(NOT(REPLACE(AG16,1,3,"")=""),NOT(REPLACE(AG16,1,4,"")=""),NOT(REPLACE(AG16,1,5,"")=""),NOT(REPLACE(AG16,1,6,"")="")),7,IF(AND(NOT(REPLACE(AG16,1,3,"")=""),NOT(REPLACE(AG16,1,4,"")=""),NOT(REPLACE(AG16,1,5,"")="")),6,IF(AND(NOT(REPLACE(AG16,1,3,"")=""),NOT(REPLACE(AG16,1,4,"")="")),5,IF(NOT(REPLACE(AG16,1,3,"")=""),4,3))))</f>
        <v>3</v>
      </c>
      <c r="AH108" s="116">
        <f t="shared" si="22"/>
        <v>3</v>
      </c>
      <c r="AI108" s="116">
        <f t="shared" si="22"/>
        <v>3</v>
      </c>
      <c r="AJ108" s="116">
        <f t="shared" si="22"/>
        <v>3</v>
      </c>
      <c r="AK108" s="116"/>
      <c r="AL108" s="112"/>
      <c r="AM108" s="116">
        <f aca="true" t="shared" si="23" ref="AM108:AP112">IF(AND(NOT(REPLACE(AM16,1,3,"")=""),NOT(REPLACE(AM16,1,4,"")=""),NOT(REPLACE(AM16,1,5,"")=""),NOT(REPLACE(AM16,1,6,"")="")),7,IF(AND(NOT(REPLACE(AM16,1,3,"")=""),NOT(REPLACE(AM16,1,4,"")=""),NOT(REPLACE(AM16,1,5,"")="")),6,IF(AND(NOT(REPLACE(AM16,1,3,"")=""),NOT(REPLACE(AM16,1,4,"")="")),5,IF(NOT(REPLACE(AM16,1,3,"")=""),4,3))))</f>
        <v>3</v>
      </c>
      <c r="AN108" s="116">
        <f t="shared" si="23"/>
        <v>3</v>
      </c>
      <c r="AO108" s="116">
        <f t="shared" si="23"/>
        <v>3</v>
      </c>
      <c r="AP108" s="116">
        <f t="shared" si="23"/>
        <v>3</v>
      </c>
      <c r="AQ108" s="116"/>
      <c r="AR108" s="112"/>
      <c r="AS108" s="116">
        <f aca="true" t="shared" si="24" ref="AS108:AV112">IF(AND(NOT(REPLACE(AS16,1,3,"")=""),NOT(REPLACE(AS16,1,4,"")=""),NOT(REPLACE(AS16,1,5,"")=""),NOT(REPLACE(AS16,1,6,"")="")),7,IF(AND(NOT(REPLACE(AS16,1,3,"")=""),NOT(REPLACE(AS16,1,4,"")=""),NOT(REPLACE(AS16,1,5,"")="")),6,IF(AND(NOT(REPLACE(AS16,1,3,"")=""),NOT(REPLACE(AS16,1,4,"")="")),5,IF(NOT(REPLACE(AS16,1,3,"")=""),4,3))))</f>
        <v>3</v>
      </c>
      <c r="AT108" s="116">
        <f t="shared" si="24"/>
        <v>3</v>
      </c>
      <c r="AU108" s="116">
        <f t="shared" si="24"/>
        <v>3</v>
      </c>
      <c r="AV108" s="116">
        <f t="shared" si="24"/>
        <v>3</v>
      </c>
      <c r="AW108" s="116"/>
    </row>
    <row r="109" spans="3:49" ht="13.5">
      <c r="C109" s="116">
        <f t="shared" si="17"/>
        <v>3</v>
      </c>
      <c r="D109" s="116">
        <f t="shared" si="17"/>
        <v>3</v>
      </c>
      <c r="E109" s="116">
        <f t="shared" si="17"/>
        <v>3</v>
      </c>
      <c r="F109" s="116">
        <f t="shared" si="17"/>
        <v>3</v>
      </c>
      <c r="G109"/>
      <c r="H109" s="112"/>
      <c r="I109" s="116">
        <f t="shared" si="18"/>
        <v>3</v>
      </c>
      <c r="J109" s="116">
        <f t="shared" si="18"/>
        <v>3</v>
      </c>
      <c r="K109" s="116">
        <f t="shared" si="18"/>
        <v>3</v>
      </c>
      <c r="L109" s="116">
        <f t="shared" si="18"/>
        <v>3</v>
      </c>
      <c r="M109" s="116"/>
      <c r="N109" s="112"/>
      <c r="O109" s="116">
        <f t="shared" si="19"/>
        <v>3</v>
      </c>
      <c r="P109" s="116">
        <f t="shared" si="19"/>
        <v>3</v>
      </c>
      <c r="Q109" s="116">
        <f t="shared" si="19"/>
        <v>3</v>
      </c>
      <c r="R109" s="116">
        <f t="shared" si="19"/>
        <v>3</v>
      </c>
      <c r="S109" s="116"/>
      <c r="T109" s="112"/>
      <c r="U109" s="116">
        <f t="shared" si="20"/>
        <v>3</v>
      </c>
      <c r="V109" s="116">
        <f t="shared" si="20"/>
        <v>3</v>
      </c>
      <c r="W109" s="116">
        <f t="shared" si="20"/>
        <v>3</v>
      </c>
      <c r="X109" s="116">
        <f t="shared" si="20"/>
        <v>3</v>
      </c>
      <c r="Y109" s="116"/>
      <c r="Z109" s="112"/>
      <c r="AA109" s="116">
        <f t="shared" si="21"/>
        <v>3</v>
      </c>
      <c r="AB109" s="116">
        <f t="shared" si="21"/>
        <v>3</v>
      </c>
      <c r="AC109" s="116">
        <f t="shared" si="21"/>
        <v>3</v>
      </c>
      <c r="AD109" s="116">
        <f t="shared" si="21"/>
        <v>3</v>
      </c>
      <c r="AE109" s="116"/>
      <c r="AF109" s="112"/>
      <c r="AG109" s="116">
        <f t="shared" si="22"/>
        <v>3</v>
      </c>
      <c r="AH109" s="116">
        <f t="shared" si="22"/>
        <v>3</v>
      </c>
      <c r="AI109" s="116">
        <f t="shared" si="22"/>
        <v>3</v>
      </c>
      <c r="AJ109" s="116">
        <f t="shared" si="22"/>
        <v>3</v>
      </c>
      <c r="AK109" s="116"/>
      <c r="AL109" s="112"/>
      <c r="AM109" s="116">
        <f t="shared" si="23"/>
        <v>3</v>
      </c>
      <c r="AN109" s="116">
        <f t="shared" si="23"/>
        <v>3</v>
      </c>
      <c r="AO109" s="116">
        <f t="shared" si="23"/>
        <v>3</v>
      </c>
      <c r="AP109" s="116">
        <f t="shared" si="23"/>
        <v>3</v>
      </c>
      <c r="AQ109" s="116"/>
      <c r="AR109" s="112"/>
      <c r="AS109" s="116">
        <f t="shared" si="24"/>
        <v>3</v>
      </c>
      <c r="AT109" s="116">
        <f t="shared" si="24"/>
        <v>3</v>
      </c>
      <c r="AU109" s="116">
        <f t="shared" si="24"/>
        <v>3</v>
      </c>
      <c r="AV109" s="116">
        <f t="shared" si="24"/>
        <v>3</v>
      </c>
      <c r="AW109" s="116"/>
    </row>
    <row r="110" spans="3:49" ht="13.5">
      <c r="C110" s="116">
        <f t="shared" si="17"/>
        <v>3</v>
      </c>
      <c r="D110" s="116">
        <f t="shared" si="17"/>
        <v>3</v>
      </c>
      <c r="E110" s="116">
        <f t="shared" si="17"/>
        <v>3</v>
      </c>
      <c r="F110" s="116">
        <f t="shared" si="17"/>
        <v>3</v>
      </c>
      <c r="G110"/>
      <c r="H110" s="112"/>
      <c r="I110" s="116">
        <f t="shared" si="18"/>
        <v>3</v>
      </c>
      <c r="J110" s="116">
        <f t="shared" si="18"/>
        <v>3</v>
      </c>
      <c r="K110" s="116">
        <f t="shared" si="18"/>
        <v>3</v>
      </c>
      <c r="L110" s="116">
        <f t="shared" si="18"/>
        <v>3</v>
      </c>
      <c r="M110" s="116"/>
      <c r="N110" s="112"/>
      <c r="O110" s="116">
        <f t="shared" si="19"/>
        <v>3</v>
      </c>
      <c r="P110" s="116">
        <f t="shared" si="19"/>
        <v>3</v>
      </c>
      <c r="Q110" s="116">
        <f t="shared" si="19"/>
        <v>3</v>
      </c>
      <c r="R110" s="116">
        <f t="shared" si="19"/>
        <v>3</v>
      </c>
      <c r="S110" s="116"/>
      <c r="T110" s="112"/>
      <c r="U110" s="116">
        <f t="shared" si="20"/>
        <v>3</v>
      </c>
      <c r="V110" s="116">
        <f t="shared" si="20"/>
        <v>3</v>
      </c>
      <c r="W110" s="116">
        <f t="shared" si="20"/>
        <v>3</v>
      </c>
      <c r="X110" s="116">
        <f t="shared" si="20"/>
        <v>3</v>
      </c>
      <c r="Y110" s="116"/>
      <c r="Z110" s="112"/>
      <c r="AA110" s="116">
        <f t="shared" si="21"/>
        <v>3</v>
      </c>
      <c r="AB110" s="116">
        <f t="shared" si="21"/>
        <v>3</v>
      </c>
      <c r="AC110" s="116">
        <f t="shared" si="21"/>
        <v>3</v>
      </c>
      <c r="AD110" s="116">
        <f t="shared" si="21"/>
        <v>3</v>
      </c>
      <c r="AE110" s="116"/>
      <c r="AF110" s="112"/>
      <c r="AG110" s="116">
        <f t="shared" si="22"/>
        <v>3</v>
      </c>
      <c r="AH110" s="116">
        <f t="shared" si="22"/>
        <v>3</v>
      </c>
      <c r="AI110" s="116">
        <f t="shared" si="22"/>
        <v>3</v>
      </c>
      <c r="AJ110" s="116">
        <f t="shared" si="22"/>
        <v>3</v>
      </c>
      <c r="AK110" s="116"/>
      <c r="AL110" s="112"/>
      <c r="AM110" s="116">
        <f t="shared" si="23"/>
        <v>3</v>
      </c>
      <c r="AN110" s="116">
        <f t="shared" si="23"/>
        <v>3</v>
      </c>
      <c r="AO110" s="116">
        <f t="shared" si="23"/>
        <v>3</v>
      </c>
      <c r="AP110" s="116">
        <f t="shared" si="23"/>
        <v>3</v>
      </c>
      <c r="AQ110" s="116"/>
      <c r="AR110" s="112"/>
      <c r="AS110" s="116">
        <f t="shared" si="24"/>
        <v>3</v>
      </c>
      <c r="AT110" s="116">
        <f t="shared" si="24"/>
        <v>3</v>
      </c>
      <c r="AU110" s="116">
        <f t="shared" si="24"/>
        <v>3</v>
      </c>
      <c r="AV110" s="116">
        <f t="shared" si="24"/>
        <v>3</v>
      </c>
      <c r="AW110" s="116"/>
    </row>
    <row r="111" spans="3:49" ht="13.5">
      <c r="C111" s="116">
        <f t="shared" si="17"/>
        <v>3</v>
      </c>
      <c r="D111" s="116">
        <f t="shared" si="17"/>
        <v>3</v>
      </c>
      <c r="E111" s="116">
        <f t="shared" si="17"/>
        <v>3</v>
      </c>
      <c r="F111" s="116">
        <f t="shared" si="17"/>
        <v>3</v>
      </c>
      <c r="G111"/>
      <c r="H111" s="112"/>
      <c r="I111" s="116">
        <f t="shared" si="18"/>
        <v>3</v>
      </c>
      <c r="J111" s="116">
        <f t="shared" si="18"/>
        <v>3</v>
      </c>
      <c r="K111" s="116">
        <f t="shared" si="18"/>
        <v>3</v>
      </c>
      <c r="L111" s="116">
        <f t="shared" si="18"/>
        <v>3</v>
      </c>
      <c r="M111" s="116"/>
      <c r="N111" s="112"/>
      <c r="O111" s="116">
        <f t="shared" si="19"/>
        <v>3</v>
      </c>
      <c r="P111" s="116">
        <f t="shared" si="19"/>
        <v>3</v>
      </c>
      <c r="Q111" s="116">
        <f t="shared" si="19"/>
        <v>3</v>
      </c>
      <c r="R111" s="116">
        <f t="shared" si="19"/>
        <v>3</v>
      </c>
      <c r="S111" s="116"/>
      <c r="T111" s="112"/>
      <c r="U111" s="116">
        <f t="shared" si="20"/>
        <v>3</v>
      </c>
      <c r="V111" s="116">
        <f t="shared" si="20"/>
        <v>3</v>
      </c>
      <c r="W111" s="116">
        <f t="shared" si="20"/>
        <v>3</v>
      </c>
      <c r="X111" s="116">
        <f t="shared" si="20"/>
        <v>3</v>
      </c>
      <c r="Y111" s="116"/>
      <c r="Z111" s="112"/>
      <c r="AA111" s="116">
        <f t="shared" si="21"/>
        <v>3</v>
      </c>
      <c r="AB111" s="116">
        <f t="shared" si="21"/>
        <v>3</v>
      </c>
      <c r="AC111" s="116">
        <f t="shared" si="21"/>
        <v>3</v>
      </c>
      <c r="AD111" s="116">
        <f t="shared" si="21"/>
        <v>3</v>
      </c>
      <c r="AE111" s="116"/>
      <c r="AF111" s="112"/>
      <c r="AG111" s="116">
        <f t="shared" si="22"/>
        <v>3</v>
      </c>
      <c r="AH111" s="116">
        <f t="shared" si="22"/>
        <v>3</v>
      </c>
      <c r="AI111" s="116">
        <f t="shared" si="22"/>
        <v>3</v>
      </c>
      <c r="AJ111" s="116">
        <f t="shared" si="22"/>
        <v>3</v>
      </c>
      <c r="AK111" s="116"/>
      <c r="AL111" s="112"/>
      <c r="AM111" s="116">
        <f t="shared" si="23"/>
        <v>3</v>
      </c>
      <c r="AN111" s="116">
        <f t="shared" si="23"/>
        <v>3</v>
      </c>
      <c r="AO111" s="116">
        <f t="shared" si="23"/>
        <v>3</v>
      </c>
      <c r="AP111" s="116">
        <f t="shared" si="23"/>
        <v>3</v>
      </c>
      <c r="AQ111" s="116"/>
      <c r="AR111" s="112"/>
      <c r="AS111" s="116">
        <f t="shared" si="24"/>
        <v>3</v>
      </c>
      <c r="AT111" s="116">
        <f t="shared" si="24"/>
        <v>3</v>
      </c>
      <c r="AU111" s="116">
        <f t="shared" si="24"/>
        <v>3</v>
      </c>
      <c r="AV111" s="116">
        <f t="shared" si="24"/>
        <v>3</v>
      </c>
      <c r="AW111" s="116"/>
    </row>
    <row r="112" spans="3:49" ht="13.5">
      <c r="C112" s="116">
        <f t="shared" si="17"/>
        <v>3</v>
      </c>
      <c r="D112" s="116">
        <f t="shared" si="17"/>
        <v>3</v>
      </c>
      <c r="E112" s="116">
        <f t="shared" si="17"/>
        <v>3</v>
      </c>
      <c r="F112" s="117">
        <f t="shared" si="17"/>
        <v>3</v>
      </c>
      <c r="G112"/>
      <c r="H112" s="112"/>
      <c r="I112" s="116">
        <f t="shared" si="18"/>
        <v>3</v>
      </c>
      <c r="J112" s="116">
        <f t="shared" si="18"/>
        <v>3</v>
      </c>
      <c r="K112" s="116">
        <f t="shared" si="18"/>
        <v>3</v>
      </c>
      <c r="L112" s="117">
        <f t="shared" si="18"/>
        <v>3</v>
      </c>
      <c r="M112" s="116"/>
      <c r="N112" s="112"/>
      <c r="O112" s="116">
        <f t="shared" si="19"/>
        <v>3</v>
      </c>
      <c r="P112" s="116">
        <f t="shared" si="19"/>
        <v>3</v>
      </c>
      <c r="Q112" s="116">
        <f t="shared" si="19"/>
        <v>3</v>
      </c>
      <c r="R112" s="117">
        <f t="shared" si="19"/>
        <v>3</v>
      </c>
      <c r="S112" s="116"/>
      <c r="T112" s="112"/>
      <c r="U112" s="116">
        <f t="shared" si="20"/>
        <v>3</v>
      </c>
      <c r="V112" s="116">
        <f t="shared" si="20"/>
        <v>3</v>
      </c>
      <c r="W112" s="116">
        <f t="shared" si="20"/>
        <v>3</v>
      </c>
      <c r="X112" s="117">
        <f t="shared" si="20"/>
        <v>3</v>
      </c>
      <c r="Y112" s="116"/>
      <c r="Z112" s="112"/>
      <c r="AA112" s="116">
        <f t="shared" si="21"/>
        <v>3</v>
      </c>
      <c r="AB112" s="116">
        <f t="shared" si="21"/>
        <v>3</v>
      </c>
      <c r="AC112" s="116">
        <f t="shared" si="21"/>
        <v>3</v>
      </c>
      <c r="AD112" s="117">
        <f t="shared" si="21"/>
        <v>3</v>
      </c>
      <c r="AE112" s="116"/>
      <c r="AF112" s="112"/>
      <c r="AG112" s="116">
        <f t="shared" si="22"/>
        <v>3</v>
      </c>
      <c r="AH112" s="116">
        <f t="shared" si="22"/>
        <v>3</v>
      </c>
      <c r="AI112" s="116">
        <f t="shared" si="22"/>
        <v>3</v>
      </c>
      <c r="AJ112" s="117">
        <f t="shared" si="22"/>
        <v>3</v>
      </c>
      <c r="AK112" s="116"/>
      <c r="AL112" s="112"/>
      <c r="AM112" s="116">
        <f t="shared" si="23"/>
        <v>3</v>
      </c>
      <c r="AN112" s="116">
        <f t="shared" si="23"/>
        <v>3</v>
      </c>
      <c r="AO112" s="116">
        <f t="shared" si="23"/>
        <v>3</v>
      </c>
      <c r="AP112" s="117">
        <f t="shared" si="23"/>
        <v>3</v>
      </c>
      <c r="AQ112" s="116"/>
      <c r="AR112" s="112"/>
      <c r="AS112" s="116">
        <f t="shared" si="24"/>
        <v>3</v>
      </c>
      <c r="AT112" s="116">
        <f t="shared" si="24"/>
        <v>3</v>
      </c>
      <c r="AU112" s="116">
        <f t="shared" si="24"/>
        <v>3</v>
      </c>
      <c r="AV112" s="117">
        <f t="shared" si="24"/>
        <v>3</v>
      </c>
      <c r="AW112" s="116"/>
    </row>
    <row r="113" spans="1:28" ht="13.5">
      <c r="A113" s="113"/>
      <c r="B113" s="111"/>
      <c r="C113" s="111"/>
      <c r="D113" s="111"/>
      <c r="E113" s="111"/>
      <c r="F113" s="111"/>
      <c r="G113" s="112"/>
      <c r="H113" s="113"/>
      <c r="I113" s="111"/>
      <c r="J113" s="111"/>
      <c r="K113" s="111"/>
      <c r="L113" s="111"/>
      <c r="M113" s="111"/>
      <c r="N113" s="112"/>
      <c r="O113" s="113"/>
      <c r="P113" s="111"/>
      <c r="Q113" s="111"/>
      <c r="R113" s="111"/>
      <c r="S113" s="111"/>
      <c r="T113" s="111"/>
      <c r="U113" s="112"/>
      <c r="V113" s="113"/>
      <c r="W113" s="111"/>
      <c r="X113" s="111"/>
      <c r="Y113" s="111"/>
      <c r="Z113" s="111"/>
      <c r="AA113" s="111"/>
      <c r="AB113" s="112"/>
    </row>
    <row r="114" spans="1:28" ht="13.5">
      <c r="A114" s="113"/>
      <c r="B114" s="111"/>
      <c r="C114" s="111"/>
      <c r="D114" s="111"/>
      <c r="E114" s="111"/>
      <c r="F114" s="111"/>
      <c r="G114" s="112"/>
      <c r="H114" s="113"/>
      <c r="I114" s="111"/>
      <c r="J114" s="111"/>
      <c r="K114" s="111"/>
      <c r="L114" s="111"/>
      <c r="M114" s="111"/>
      <c r="N114" s="112"/>
      <c r="O114" s="113"/>
      <c r="P114" s="111"/>
      <c r="Q114" s="111"/>
      <c r="R114" s="111"/>
      <c r="S114" s="111"/>
      <c r="T114" s="111"/>
      <c r="U114" s="112"/>
      <c r="V114" s="113"/>
      <c r="W114" s="111"/>
      <c r="X114" s="111"/>
      <c r="Y114" s="111"/>
      <c r="Z114" s="111"/>
      <c r="AA114" s="111"/>
      <c r="AB114" s="112"/>
    </row>
    <row r="115" spans="1:28" ht="13.5">
      <c r="A115" s="113"/>
      <c r="B115" s="111"/>
      <c r="C115" s="111"/>
      <c r="D115" s="111"/>
      <c r="E115" s="111"/>
      <c r="F115" s="111"/>
      <c r="G115" s="112"/>
      <c r="H115" s="113"/>
      <c r="I115" s="111"/>
      <c r="J115" s="111"/>
      <c r="K115" s="111"/>
      <c r="L115" s="111"/>
      <c r="M115" s="111"/>
      <c r="N115" s="112"/>
      <c r="O115" s="113"/>
      <c r="P115" s="111"/>
      <c r="Q115" s="111"/>
      <c r="R115" s="111"/>
      <c r="S115" s="111"/>
      <c r="T115" s="111"/>
      <c r="U115" s="112"/>
      <c r="V115" s="113"/>
      <c r="W115" s="111"/>
      <c r="X115" s="111"/>
      <c r="Y115" s="111"/>
      <c r="Z115" s="111"/>
      <c r="AA115" s="111"/>
      <c r="AB115" s="112"/>
    </row>
    <row r="116" spans="1:28" ht="13.5">
      <c r="A116" s="113"/>
      <c r="B116" s="111"/>
      <c r="C116" s="111"/>
      <c r="D116" s="111"/>
      <c r="E116" s="111"/>
      <c r="F116" s="111"/>
      <c r="G116" s="112"/>
      <c r="H116" s="113"/>
      <c r="I116" s="111"/>
      <c r="J116" s="111"/>
      <c r="K116" s="111"/>
      <c r="L116" s="111"/>
      <c r="M116" s="111"/>
      <c r="N116" s="112"/>
      <c r="O116" s="113"/>
      <c r="P116" s="111"/>
      <c r="Q116" s="111"/>
      <c r="R116" s="111"/>
      <c r="S116" s="111"/>
      <c r="T116" s="111"/>
      <c r="U116" s="112"/>
      <c r="V116" s="113"/>
      <c r="W116" s="111"/>
      <c r="X116" s="111"/>
      <c r="Y116" s="111"/>
      <c r="Z116" s="111"/>
      <c r="AA116" s="111"/>
      <c r="AB116" s="112"/>
    </row>
    <row r="117" spans="1:28" ht="13.5">
      <c r="A117" s="113"/>
      <c r="B117" s="111"/>
      <c r="C117" s="111"/>
      <c r="D117" s="111"/>
      <c r="E117" s="111"/>
      <c r="F117" s="111"/>
      <c r="G117" s="112"/>
      <c r="H117" s="113"/>
      <c r="I117" s="111"/>
      <c r="J117" s="111"/>
      <c r="K117" s="111"/>
      <c r="L117" s="111"/>
      <c r="M117" s="111"/>
      <c r="N117" s="112"/>
      <c r="O117" s="113"/>
      <c r="P117" s="111"/>
      <c r="Q117" s="111"/>
      <c r="R117" s="111"/>
      <c r="S117" s="111"/>
      <c r="T117" s="111"/>
      <c r="U117" s="112"/>
      <c r="V117" s="113"/>
      <c r="W117" s="111"/>
      <c r="X117" s="111"/>
      <c r="Y117" s="111"/>
      <c r="Z117" s="111"/>
      <c r="AA117" s="111"/>
      <c r="AB117" s="112"/>
    </row>
    <row r="118" spans="1:28" ht="13.5">
      <c r="A118" s="113"/>
      <c r="B118" s="111"/>
      <c r="C118" s="111"/>
      <c r="D118" s="111"/>
      <c r="E118" s="111"/>
      <c r="F118" s="111"/>
      <c r="G118" s="112"/>
      <c r="H118" s="113"/>
      <c r="I118" s="111"/>
      <c r="J118" s="111"/>
      <c r="K118" s="111"/>
      <c r="L118" s="111"/>
      <c r="M118" s="111"/>
      <c r="N118" s="112"/>
      <c r="O118" s="113"/>
      <c r="P118" s="111"/>
      <c r="Q118" s="111"/>
      <c r="R118" s="111"/>
      <c r="S118" s="111"/>
      <c r="T118" s="111"/>
      <c r="U118" s="112"/>
      <c r="V118" s="113"/>
      <c r="W118" s="111"/>
      <c r="X118" s="111"/>
      <c r="Y118" s="111"/>
      <c r="Z118" s="111"/>
      <c r="AA118" s="111"/>
      <c r="AB118" s="112"/>
    </row>
    <row r="119" spans="1:28" ht="13.5">
      <c r="A119" s="113"/>
      <c r="B119" s="111"/>
      <c r="C119" s="111"/>
      <c r="D119" s="111"/>
      <c r="E119" s="111"/>
      <c r="F119" s="111"/>
      <c r="G119" s="112"/>
      <c r="H119" s="113"/>
      <c r="I119" s="111"/>
      <c r="J119" s="111"/>
      <c r="K119" s="111"/>
      <c r="L119" s="111"/>
      <c r="M119" s="111"/>
      <c r="N119" s="112"/>
      <c r="O119" s="113"/>
      <c r="P119" s="111"/>
      <c r="Q119" s="111"/>
      <c r="R119" s="111"/>
      <c r="S119" s="111"/>
      <c r="T119" s="111"/>
      <c r="U119" s="112"/>
      <c r="V119" s="113"/>
      <c r="W119" s="111"/>
      <c r="X119" s="111"/>
      <c r="Y119" s="111"/>
      <c r="Z119" s="111"/>
      <c r="AA119" s="111"/>
      <c r="AB119" s="112"/>
    </row>
    <row r="120" spans="1:28" ht="13.5">
      <c r="A120" s="113"/>
      <c r="B120" s="111"/>
      <c r="C120" s="111"/>
      <c r="D120" s="111"/>
      <c r="E120" s="111"/>
      <c r="F120" s="111"/>
      <c r="G120" s="112"/>
      <c r="H120" s="113"/>
      <c r="I120" s="111"/>
      <c r="J120" s="111"/>
      <c r="K120" s="111"/>
      <c r="L120" s="111"/>
      <c r="M120" s="111"/>
      <c r="N120" s="112"/>
      <c r="O120" s="113"/>
      <c r="P120" s="111"/>
      <c r="Q120" s="111"/>
      <c r="R120" s="111"/>
      <c r="S120" s="111"/>
      <c r="T120" s="111"/>
      <c r="U120" s="112"/>
      <c r="V120" s="113"/>
      <c r="W120" s="111"/>
      <c r="X120" s="111"/>
      <c r="Y120" s="111"/>
      <c r="Z120" s="111"/>
      <c r="AA120" s="111"/>
      <c r="AB120" s="112"/>
    </row>
    <row r="121" spans="1:28" ht="13.5">
      <c r="A121" s="113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111"/>
      <c r="AB121" s="112"/>
    </row>
    <row r="122" spans="1:28" ht="13.5">
      <c r="A122" s="113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111">
        <v>1</v>
      </c>
      <c r="AB122" s="112" t="e">
        <f>VLOOKUP(AA122,$Y$122:$Z$126,2,FALSE)</f>
        <v>#N/A</v>
      </c>
    </row>
    <row r="123" spans="1:28" ht="13.5">
      <c r="A123" s="11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111">
        <v>2</v>
      </c>
      <c r="AB123" s="112" t="e">
        <f>VLOOKUP(AA123,$Y$122:$Z$126,2,FALSE)</f>
        <v>#N/A</v>
      </c>
    </row>
    <row r="124" spans="1:28" ht="13.5">
      <c r="A124" s="113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111">
        <v>3</v>
      </c>
      <c r="AB124" s="112" t="e">
        <f>VLOOKUP(AA124,$Y$122:$Z$126,2,FALSE)</f>
        <v>#N/A</v>
      </c>
    </row>
    <row r="125" spans="1:28" ht="13.5">
      <c r="A125" s="113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111">
        <v>4</v>
      </c>
      <c r="AB125" s="112" t="e">
        <f>VLOOKUP(AA125,$Y$122:$Z$126,2,FALSE)</f>
        <v>#N/A</v>
      </c>
    </row>
    <row r="126" spans="1:28" ht="13.5">
      <c r="A126" s="82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108">
        <v>5</v>
      </c>
      <c r="AB126" s="118" t="e">
        <f>VLOOKUP(AA126,$Y$122:$Z$126,2,FALSE)</f>
        <v>#N/A</v>
      </c>
    </row>
    <row r="200" spans="1:2" ht="13.5">
      <c r="A200" s="79">
        <v>1</v>
      </c>
      <c r="B200" s="122" t="s">
        <v>108</v>
      </c>
    </row>
    <row r="201" spans="1:2" ht="13.5">
      <c r="A201" s="79">
        <v>2</v>
      </c>
      <c r="B201" s="122" t="s">
        <v>109</v>
      </c>
    </row>
    <row r="202" spans="1:2" ht="13.5">
      <c r="A202" s="79">
        <v>3</v>
      </c>
      <c r="B202" s="122" t="s">
        <v>110</v>
      </c>
    </row>
    <row r="203" spans="1:2" ht="13.5">
      <c r="A203" s="79">
        <v>4</v>
      </c>
      <c r="B203" s="122" t="s">
        <v>111</v>
      </c>
    </row>
    <row r="204" spans="1:2" ht="13.5">
      <c r="A204" s="79">
        <v>5</v>
      </c>
      <c r="B204" s="122" t="s">
        <v>112</v>
      </c>
    </row>
    <row r="205" spans="1:2" ht="13.5">
      <c r="A205" s="79">
        <v>6</v>
      </c>
      <c r="B205" s="122" t="s">
        <v>113</v>
      </c>
    </row>
    <row r="206" spans="1:2" ht="13.5">
      <c r="A206" s="79">
        <v>7</v>
      </c>
      <c r="B206" s="122" t="s">
        <v>114</v>
      </c>
    </row>
    <row r="207" spans="1:2" ht="13.5">
      <c r="A207" s="79">
        <v>8</v>
      </c>
      <c r="B207" s="122" t="s">
        <v>115</v>
      </c>
    </row>
    <row r="208" spans="1:2" ht="13.5">
      <c r="A208" s="79">
        <v>9</v>
      </c>
      <c r="B208" s="122" t="s">
        <v>103</v>
      </c>
    </row>
    <row r="209" spans="1:2" ht="13.5">
      <c r="A209" s="79">
        <v>10</v>
      </c>
      <c r="B209" s="122" t="s">
        <v>104</v>
      </c>
    </row>
    <row r="210" spans="1:2" ht="13.5">
      <c r="A210" s="79">
        <v>11</v>
      </c>
      <c r="B210" s="122" t="s">
        <v>105</v>
      </c>
    </row>
    <row r="211" spans="1:2" ht="13.5">
      <c r="A211" s="79">
        <v>12</v>
      </c>
      <c r="B211" s="122" t="s">
        <v>106</v>
      </c>
    </row>
    <row r="212" spans="1:2" ht="13.5">
      <c r="A212" s="79">
        <v>13</v>
      </c>
      <c r="B212" s="122" t="s">
        <v>107</v>
      </c>
    </row>
    <row r="213" spans="1:2" ht="13.5">
      <c r="A213" s="79">
        <v>14</v>
      </c>
      <c r="B213" s="122" t="s">
        <v>116</v>
      </c>
    </row>
    <row r="214" spans="1:2" ht="13.5">
      <c r="A214" s="79">
        <v>15</v>
      </c>
      <c r="B214" s="122" t="s">
        <v>117</v>
      </c>
    </row>
    <row r="215" spans="1:2" ht="13.5">
      <c r="A215" s="79">
        <v>16</v>
      </c>
      <c r="B215" s="122" t="s">
        <v>118</v>
      </c>
    </row>
    <row r="216" spans="1:2" ht="13.5">
      <c r="A216" s="79">
        <v>17</v>
      </c>
      <c r="B216" s="122" t="s">
        <v>119</v>
      </c>
    </row>
    <row r="217" spans="1:2" ht="13.5">
      <c r="A217" s="79">
        <v>18</v>
      </c>
      <c r="B217" s="122" t="s">
        <v>120</v>
      </c>
    </row>
    <row r="218" spans="1:2" ht="13.5">
      <c r="A218" s="79">
        <v>19</v>
      </c>
      <c r="B218" s="122" t="s">
        <v>121</v>
      </c>
    </row>
    <row r="219" spans="1:2" ht="13.5">
      <c r="A219" s="79">
        <v>20</v>
      </c>
      <c r="B219" s="122" t="s">
        <v>122</v>
      </c>
    </row>
    <row r="220" spans="1:2" ht="13.5">
      <c r="A220" s="79">
        <v>21</v>
      </c>
      <c r="B220" s="122" t="s">
        <v>123</v>
      </c>
    </row>
    <row r="221" spans="1:2" ht="13.5">
      <c r="A221" s="79">
        <v>22</v>
      </c>
      <c r="B221" s="122" t="s">
        <v>124</v>
      </c>
    </row>
    <row r="222" spans="1:2" ht="13.5">
      <c r="A222" s="79">
        <v>23</v>
      </c>
      <c r="B222" s="122" t="s">
        <v>125</v>
      </c>
    </row>
    <row r="223" spans="1:2" ht="13.5">
      <c r="A223" s="79">
        <v>24</v>
      </c>
      <c r="B223" s="122" t="s">
        <v>126</v>
      </c>
    </row>
    <row r="224" spans="1:2" ht="13.5">
      <c r="A224" s="79">
        <v>25</v>
      </c>
      <c r="B224" s="122" t="s">
        <v>127</v>
      </c>
    </row>
    <row r="225" spans="1:2" ht="13.5">
      <c r="A225" s="79">
        <v>26</v>
      </c>
      <c r="B225" s="122" t="s">
        <v>128</v>
      </c>
    </row>
    <row r="226" spans="1:2" ht="13.5">
      <c r="A226" s="79">
        <v>27</v>
      </c>
      <c r="B226" s="122" t="s">
        <v>129</v>
      </c>
    </row>
    <row r="227" spans="1:2" ht="13.5">
      <c r="A227" s="79">
        <v>28</v>
      </c>
      <c r="B227" s="122" t="s">
        <v>130</v>
      </c>
    </row>
    <row r="228" spans="1:2" ht="13.5">
      <c r="A228" s="79">
        <v>29</v>
      </c>
      <c r="B228" s="122" t="s">
        <v>131</v>
      </c>
    </row>
    <row r="229" spans="1:2" ht="13.5">
      <c r="A229" s="79">
        <v>30</v>
      </c>
      <c r="B229" s="122" t="s">
        <v>132</v>
      </c>
    </row>
    <row r="230" spans="1:2" ht="13.5">
      <c r="A230" s="79">
        <v>31</v>
      </c>
      <c r="B230" s="122" t="s">
        <v>133</v>
      </c>
    </row>
    <row r="231" spans="1:2" ht="13.5">
      <c r="A231" s="79">
        <v>32</v>
      </c>
      <c r="B231" s="122" t="s">
        <v>134</v>
      </c>
    </row>
    <row r="232" spans="1:2" ht="13.5">
      <c r="A232" s="79">
        <v>33</v>
      </c>
      <c r="B232" s="122" t="s">
        <v>135</v>
      </c>
    </row>
    <row r="233" spans="1:2" ht="13.5">
      <c r="A233" s="79">
        <v>34</v>
      </c>
      <c r="B233" s="122" t="s">
        <v>136</v>
      </c>
    </row>
    <row r="234" spans="1:2" ht="13.5">
      <c r="A234" s="79">
        <v>35</v>
      </c>
      <c r="B234" s="122" t="s">
        <v>137</v>
      </c>
    </row>
    <row r="235" spans="1:2" ht="13.5">
      <c r="A235" s="79">
        <v>36</v>
      </c>
      <c r="B235" s="122" t="s">
        <v>138</v>
      </c>
    </row>
    <row r="236" spans="1:2" ht="13.5">
      <c r="A236" s="79">
        <v>37</v>
      </c>
      <c r="B236" s="122" t="s">
        <v>139</v>
      </c>
    </row>
    <row r="237" spans="1:2" ht="13.5">
      <c r="A237" s="79">
        <v>38</v>
      </c>
      <c r="B237" s="122" t="s">
        <v>140</v>
      </c>
    </row>
    <row r="238" spans="1:2" ht="13.5">
      <c r="A238" s="79">
        <v>39</v>
      </c>
      <c r="B238" s="122" t="s">
        <v>141</v>
      </c>
    </row>
    <row r="239" spans="1:2" ht="13.5">
      <c r="A239" s="79">
        <v>40</v>
      </c>
      <c r="B239" s="122" t="s">
        <v>142</v>
      </c>
    </row>
    <row r="240" spans="1:2" ht="13.5">
      <c r="A240" s="79">
        <v>41</v>
      </c>
      <c r="B240" s="122" t="s">
        <v>143</v>
      </c>
    </row>
    <row r="241" spans="1:2" ht="13.5">
      <c r="A241" s="79">
        <v>42</v>
      </c>
      <c r="B241" s="122" t="s">
        <v>144</v>
      </c>
    </row>
    <row r="242" spans="1:2" ht="13.5">
      <c r="A242" s="79">
        <v>43</v>
      </c>
      <c r="B242" s="122" t="s">
        <v>145</v>
      </c>
    </row>
    <row r="243" spans="1:2" ht="13.5">
      <c r="A243" s="79">
        <v>44</v>
      </c>
      <c r="B243" s="122" t="s">
        <v>146</v>
      </c>
    </row>
    <row r="244" spans="1:2" ht="13.5">
      <c r="A244" s="79">
        <v>45</v>
      </c>
      <c r="B244" s="122" t="s">
        <v>147</v>
      </c>
    </row>
    <row r="245" spans="1:2" ht="13.5">
      <c r="A245" s="79">
        <v>46</v>
      </c>
      <c r="B245" s="122" t="s">
        <v>148</v>
      </c>
    </row>
    <row r="246" spans="1:2" ht="13.5">
      <c r="A246" s="79">
        <v>47</v>
      </c>
      <c r="B246" s="122" t="s">
        <v>149</v>
      </c>
    </row>
    <row r="247" spans="1:2" ht="13.5">
      <c r="A247" s="79">
        <v>48</v>
      </c>
      <c r="B247" s="122" t="s">
        <v>150</v>
      </c>
    </row>
    <row r="248" spans="1:2" ht="13.5">
      <c r="A248" s="79">
        <v>49</v>
      </c>
      <c r="B248" s="122" t="s">
        <v>151</v>
      </c>
    </row>
    <row r="249" spans="1:2" ht="13.5">
      <c r="A249" s="79">
        <v>50</v>
      </c>
      <c r="B249" s="122" t="s">
        <v>152</v>
      </c>
    </row>
    <row r="250" spans="1:2" ht="13.5">
      <c r="A250" s="79">
        <v>51</v>
      </c>
      <c r="B250" s="122" t="s">
        <v>153</v>
      </c>
    </row>
    <row r="251" spans="1:2" ht="13.5">
      <c r="A251" s="79">
        <v>52</v>
      </c>
      <c r="B251" s="122" t="s">
        <v>154</v>
      </c>
    </row>
    <row r="252" spans="1:2" ht="13.5">
      <c r="A252" s="79">
        <v>53</v>
      </c>
      <c r="B252" s="122" t="s">
        <v>155</v>
      </c>
    </row>
    <row r="253" spans="1:2" ht="13.5">
      <c r="A253" s="79">
        <v>54</v>
      </c>
      <c r="B253" s="122" t="s">
        <v>156</v>
      </c>
    </row>
    <row r="254" spans="1:2" ht="13.5">
      <c r="A254" s="79">
        <v>55</v>
      </c>
      <c r="B254" s="122" t="s">
        <v>157</v>
      </c>
    </row>
    <row r="255" spans="1:2" ht="13.5">
      <c r="A255" s="79">
        <v>56</v>
      </c>
      <c r="B255" s="122" t="s">
        <v>158</v>
      </c>
    </row>
    <row r="256" spans="1:2" ht="13.5">
      <c r="A256" s="79">
        <v>57</v>
      </c>
      <c r="B256" s="122" t="s">
        <v>159</v>
      </c>
    </row>
    <row r="257" spans="1:2" ht="13.5">
      <c r="A257" s="79">
        <v>58</v>
      </c>
      <c r="B257" s="122" t="s">
        <v>160</v>
      </c>
    </row>
    <row r="258" spans="1:2" ht="13.5">
      <c r="A258" s="79">
        <v>59</v>
      </c>
      <c r="B258" s="122" t="s">
        <v>161</v>
      </c>
    </row>
    <row r="259" spans="1:2" ht="13.5">
      <c r="A259" s="79">
        <v>60</v>
      </c>
      <c r="B259" s="122" t="s">
        <v>162</v>
      </c>
    </row>
    <row r="260" spans="1:2" ht="13.5">
      <c r="A260" s="79">
        <v>61</v>
      </c>
      <c r="B260" s="122" t="s">
        <v>163</v>
      </c>
    </row>
    <row r="261" spans="1:2" ht="13.5">
      <c r="A261" s="79">
        <v>62</v>
      </c>
      <c r="B261" s="122" t="s">
        <v>164</v>
      </c>
    </row>
    <row r="262" spans="1:2" ht="13.5">
      <c r="A262" s="79">
        <v>63</v>
      </c>
      <c r="B262" s="122" t="s">
        <v>165</v>
      </c>
    </row>
    <row r="263" spans="1:2" ht="13.5">
      <c r="A263" s="79">
        <v>64</v>
      </c>
      <c r="B263" s="122" t="s">
        <v>166</v>
      </c>
    </row>
    <row r="264" spans="1:2" ht="13.5">
      <c r="A264" s="79">
        <v>65</v>
      </c>
      <c r="B264" s="122" t="s">
        <v>167</v>
      </c>
    </row>
    <row r="265" spans="1:2" ht="13.5">
      <c r="A265" s="79">
        <v>66</v>
      </c>
      <c r="B265" s="122" t="s">
        <v>168</v>
      </c>
    </row>
    <row r="266" spans="1:2" ht="13.5">
      <c r="A266" s="79">
        <v>67</v>
      </c>
      <c r="B266" s="122" t="s">
        <v>169</v>
      </c>
    </row>
    <row r="267" spans="1:2" ht="13.5">
      <c r="A267" s="79">
        <v>68</v>
      </c>
      <c r="B267" s="122" t="s">
        <v>170</v>
      </c>
    </row>
    <row r="268" spans="1:2" ht="13.5">
      <c r="A268" s="79">
        <v>69</v>
      </c>
      <c r="B268" s="122" t="s">
        <v>171</v>
      </c>
    </row>
    <row r="269" spans="1:2" ht="13.5">
      <c r="A269" s="79">
        <v>70</v>
      </c>
      <c r="B269" s="122" t="s">
        <v>172</v>
      </c>
    </row>
    <row r="270" spans="1:2" ht="13.5">
      <c r="A270" s="79">
        <v>71</v>
      </c>
      <c r="B270" s="122" t="s">
        <v>173</v>
      </c>
    </row>
    <row r="271" spans="1:2" ht="13.5">
      <c r="A271" s="79">
        <v>72</v>
      </c>
      <c r="B271" s="122" t="s">
        <v>174</v>
      </c>
    </row>
    <row r="272" spans="1:2" ht="13.5">
      <c r="A272" s="79">
        <v>73</v>
      </c>
      <c r="B272" s="122" t="s">
        <v>175</v>
      </c>
    </row>
    <row r="273" spans="1:2" ht="13.5">
      <c r="A273" s="79">
        <v>74</v>
      </c>
      <c r="B273" s="122" t="s">
        <v>176</v>
      </c>
    </row>
    <row r="274" spans="1:2" ht="13.5">
      <c r="A274" s="79">
        <v>75</v>
      </c>
      <c r="B274" s="122" t="s">
        <v>177</v>
      </c>
    </row>
    <row r="275" spans="1:2" ht="13.5">
      <c r="A275" s="79">
        <v>76</v>
      </c>
      <c r="B275" s="122" t="s">
        <v>178</v>
      </c>
    </row>
    <row r="276" spans="1:2" ht="13.5">
      <c r="A276" s="79">
        <v>77</v>
      </c>
      <c r="B276" s="122" t="s">
        <v>179</v>
      </c>
    </row>
    <row r="277" spans="1:2" ht="13.5">
      <c r="A277" s="79">
        <v>78</v>
      </c>
      <c r="B277" s="122" t="s">
        <v>180</v>
      </c>
    </row>
    <row r="278" spans="1:2" ht="13.5">
      <c r="A278" s="79">
        <v>79</v>
      </c>
      <c r="B278" s="122" t="s">
        <v>181</v>
      </c>
    </row>
    <row r="279" spans="1:2" ht="13.5">
      <c r="A279" s="79">
        <v>80</v>
      </c>
      <c r="B279" s="122" t="s">
        <v>182</v>
      </c>
    </row>
    <row r="280" spans="1:2" ht="13.5">
      <c r="A280" s="79">
        <v>81</v>
      </c>
      <c r="B280" s="122" t="s">
        <v>183</v>
      </c>
    </row>
    <row r="281" spans="1:2" ht="13.5">
      <c r="A281" s="79">
        <v>82</v>
      </c>
      <c r="B281" s="122" t="s">
        <v>184</v>
      </c>
    </row>
    <row r="282" spans="1:2" ht="13.5">
      <c r="A282" s="79">
        <v>83</v>
      </c>
      <c r="B282" s="122" t="s">
        <v>185</v>
      </c>
    </row>
    <row r="283" spans="1:2" ht="13.5">
      <c r="A283" s="79">
        <v>84</v>
      </c>
      <c r="B283" s="122" t="s">
        <v>186</v>
      </c>
    </row>
    <row r="284" spans="1:2" ht="13.5">
      <c r="A284" s="79">
        <v>85</v>
      </c>
      <c r="B284" s="122" t="s">
        <v>187</v>
      </c>
    </row>
    <row r="285" spans="1:2" ht="13.5">
      <c r="A285" s="79">
        <v>86</v>
      </c>
      <c r="B285" s="122" t="s">
        <v>188</v>
      </c>
    </row>
    <row r="286" spans="1:2" ht="13.5">
      <c r="A286" s="79">
        <v>87</v>
      </c>
      <c r="B286" s="122" t="s">
        <v>189</v>
      </c>
    </row>
    <row r="287" spans="1:2" ht="13.5">
      <c r="A287" s="79">
        <v>88</v>
      </c>
      <c r="B287" s="122" t="s">
        <v>190</v>
      </c>
    </row>
    <row r="288" spans="1:2" ht="13.5">
      <c r="A288" s="79">
        <v>89</v>
      </c>
      <c r="B288" s="122" t="s">
        <v>191</v>
      </c>
    </row>
    <row r="289" spans="1:2" ht="13.5">
      <c r="A289" s="79">
        <v>90</v>
      </c>
      <c r="B289" s="122" t="s">
        <v>192</v>
      </c>
    </row>
    <row r="290" spans="1:2" ht="13.5">
      <c r="A290" s="79">
        <v>91</v>
      </c>
      <c r="B290" s="122" t="s">
        <v>193</v>
      </c>
    </row>
    <row r="291" spans="1:2" ht="13.5">
      <c r="A291" s="79">
        <v>92</v>
      </c>
      <c r="B291" s="122" t="s">
        <v>194</v>
      </c>
    </row>
    <row r="292" spans="1:2" ht="13.5">
      <c r="A292" s="79">
        <v>93</v>
      </c>
      <c r="B292" s="122" t="s">
        <v>195</v>
      </c>
    </row>
    <row r="293" spans="1:2" ht="13.5">
      <c r="A293" s="79">
        <v>94</v>
      </c>
      <c r="B293" s="122" t="s">
        <v>196</v>
      </c>
    </row>
    <row r="294" spans="1:2" ht="13.5">
      <c r="A294" s="79">
        <v>95</v>
      </c>
      <c r="B294" s="122" t="s">
        <v>197</v>
      </c>
    </row>
    <row r="295" spans="1:2" ht="13.5">
      <c r="A295" s="79">
        <v>96</v>
      </c>
      <c r="B295" s="122" t="s">
        <v>198</v>
      </c>
    </row>
    <row r="296" spans="1:2" ht="13.5">
      <c r="A296" s="79">
        <v>97</v>
      </c>
      <c r="B296" s="122" t="s">
        <v>199</v>
      </c>
    </row>
    <row r="297" spans="1:2" ht="13.5">
      <c r="A297" s="79">
        <v>98</v>
      </c>
      <c r="B297" s="122" t="s">
        <v>200</v>
      </c>
    </row>
    <row r="298" spans="1:2" ht="13.5">
      <c r="A298" s="79">
        <v>99</v>
      </c>
      <c r="B298" s="122" t="s">
        <v>201</v>
      </c>
    </row>
    <row r="299" spans="1:2" ht="13.5">
      <c r="A299" s="79">
        <v>100</v>
      </c>
      <c r="B299" s="122" t="s">
        <v>202</v>
      </c>
    </row>
    <row r="300" spans="1:2" ht="13.5">
      <c r="A300" s="79">
        <v>101</v>
      </c>
      <c r="B300" s="122" t="s">
        <v>203</v>
      </c>
    </row>
    <row r="301" spans="1:2" ht="13.5">
      <c r="A301" s="79">
        <v>102</v>
      </c>
      <c r="B301" s="122" t="s">
        <v>204</v>
      </c>
    </row>
    <row r="302" spans="1:2" ht="13.5">
      <c r="A302" s="79">
        <v>103</v>
      </c>
      <c r="B302" s="122" t="s">
        <v>205</v>
      </c>
    </row>
    <row r="303" spans="1:2" ht="13.5">
      <c r="A303" s="79">
        <v>104</v>
      </c>
      <c r="B303" s="122" t="s">
        <v>206</v>
      </c>
    </row>
    <row r="304" spans="1:2" ht="13.5">
      <c r="A304" s="79">
        <v>105</v>
      </c>
      <c r="B304" s="122" t="s">
        <v>207</v>
      </c>
    </row>
    <row r="305" spans="1:2" ht="13.5">
      <c r="A305" s="79">
        <v>106</v>
      </c>
      <c r="B305" s="122" t="s">
        <v>208</v>
      </c>
    </row>
    <row r="306" spans="1:2" ht="13.5">
      <c r="A306" s="79">
        <v>107</v>
      </c>
      <c r="B306" s="122" t="s">
        <v>209</v>
      </c>
    </row>
    <row r="307" spans="1:2" ht="13.5">
      <c r="A307" s="79">
        <v>108</v>
      </c>
      <c r="B307" s="122" t="s">
        <v>210</v>
      </c>
    </row>
    <row r="308" spans="1:2" ht="13.5">
      <c r="A308" s="79">
        <v>109</v>
      </c>
      <c r="B308" s="122" t="s">
        <v>211</v>
      </c>
    </row>
    <row r="309" spans="1:2" ht="13.5">
      <c r="A309" s="79">
        <v>110</v>
      </c>
      <c r="B309" s="122" t="s">
        <v>212</v>
      </c>
    </row>
    <row r="310" spans="1:2" ht="13.5">
      <c r="A310" s="79">
        <v>111</v>
      </c>
      <c r="B310" s="122" t="s">
        <v>213</v>
      </c>
    </row>
    <row r="311" spans="1:2" ht="13.5">
      <c r="A311" s="79">
        <v>112</v>
      </c>
      <c r="B311" s="122" t="s">
        <v>214</v>
      </c>
    </row>
    <row r="312" spans="1:2" ht="13.5">
      <c r="A312" s="79">
        <v>113</v>
      </c>
      <c r="B312" s="122" t="s">
        <v>215</v>
      </c>
    </row>
    <row r="313" spans="1:2" ht="13.5">
      <c r="A313" s="79">
        <v>114</v>
      </c>
      <c r="B313" s="122" t="s">
        <v>216</v>
      </c>
    </row>
    <row r="314" spans="1:2" ht="13.5">
      <c r="A314" s="79">
        <v>115</v>
      </c>
      <c r="B314" s="122" t="s">
        <v>217</v>
      </c>
    </row>
    <row r="315" spans="1:2" ht="13.5">
      <c r="A315" s="79">
        <v>116</v>
      </c>
      <c r="B315" s="122" t="s">
        <v>218</v>
      </c>
    </row>
    <row r="316" spans="1:2" ht="13.5">
      <c r="A316" s="79">
        <v>117</v>
      </c>
      <c r="B316" s="122" t="s">
        <v>219</v>
      </c>
    </row>
    <row r="317" spans="1:2" ht="13.5">
      <c r="A317" s="79">
        <v>118</v>
      </c>
      <c r="B317" s="122" t="s">
        <v>220</v>
      </c>
    </row>
    <row r="318" spans="1:2" ht="13.5">
      <c r="A318" s="79">
        <v>119</v>
      </c>
      <c r="B318" s="122" t="s">
        <v>221</v>
      </c>
    </row>
    <row r="319" spans="1:2" ht="13.5">
      <c r="A319" s="79">
        <v>120</v>
      </c>
      <c r="B319" s="122" t="s">
        <v>222</v>
      </c>
    </row>
    <row r="320" spans="1:2" ht="13.5">
      <c r="A320" s="79">
        <v>121</v>
      </c>
      <c r="B320" s="122" t="s">
        <v>223</v>
      </c>
    </row>
    <row r="321" spans="1:2" ht="13.5">
      <c r="A321" s="79">
        <v>122</v>
      </c>
      <c r="B321" s="122" t="s">
        <v>224</v>
      </c>
    </row>
    <row r="322" spans="1:2" ht="13.5">
      <c r="A322" s="79">
        <v>123</v>
      </c>
      <c r="B322" s="122" t="s">
        <v>225</v>
      </c>
    </row>
    <row r="323" spans="1:2" ht="13.5">
      <c r="A323" s="79">
        <v>124</v>
      </c>
      <c r="B323" s="122" t="s">
        <v>226</v>
      </c>
    </row>
    <row r="324" spans="1:2" ht="13.5">
      <c r="A324" s="79">
        <v>125</v>
      </c>
      <c r="B324" s="122" t="s">
        <v>227</v>
      </c>
    </row>
    <row r="325" spans="1:2" ht="13.5">
      <c r="A325" s="79">
        <v>126</v>
      </c>
      <c r="B325" s="122" t="s">
        <v>228</v>
      </c>
    </row>
    <row r="326" spans="1:2" ht="13.5">
      <c r="A326" s="79">
        <v>127</v>
      </c>
      <c r="B326" s="122" t="s">
        <v>229</v>
      </c>
    </row>
    <row r="327" spans="1:2" ht="13.5">
      <c r="A327" s="79">
        <v>128</v>
      </c>
      <c r="B327" s="122" t="s">
        <v>230</v>
      </c>
    </row>
    <row r="328" spans="1:2" ht="13.5">
      <c r="A328" s="79">
        <v>129</v>
      </c>
      <c r="B328" s="122" t="s">
        <v>231</v>
      </c>
    </row>
    <row r="329" spans="1:2" ht="13.5">
      <c r="A329" s="79">
        <v>130</v>
      </c>
      <c r="B329" s="122" t="s">
        <v>232</v>
      </c>
    </row>
    <row r="330" spans="1:2" ht="13.5">
      <c r="A330" s="79">
        <v>131</v>
      </c>
      <c r="B330" s="122" t="s">
        <v>233</v>
      </c>
    </row>
    <row r="331" spans="1:2" ht="13.5">
      <c r="A331" s="79">
        <v>132</v>
      </c>
      <c r="B331" s="122" t="s">
        <v>234</v>
      </c>
    </row>
    <row r="332" spans="1:2" ht="13.5">
      <c r="A332" s="79">
        <v>133</v>
      </c>
      <c r="B332" s="122" t="s">
        <v>235</v>
      </c>
    </row>
    <row r="333" spans="1:2" ht="13.5">
      <c r="A333" s="79">
        <v>134</v>
      </c>
      <c r="B333" s="122" t="s">
        <v>236</v>
      </c>
    </row>
    <row r="334" spans="1:2" ht="13.5">
      <c r="A334" s="79">
        <v>135</v>
      </c>
      <c r="B334" s="122" t="s">
        <v>237</v>
      </c>
    </row>
    <row r="335" spans="1:2" ht="13.5">
      <c r="A335" s="79">
        <v>136</v>
      </c>
      <c r="B335" s="122" t="s">
        <v>238</v>
      </c>
    </row>
    <row r="336" spans="1:2" ht="13.5">
      <c r="A336" s="79">
        <v>137</v>
      </c>
      <c r="B336" s="122" t="s">
        <v>239</v>
      </c>
    </row>
    <row r="337" spans="1:2" ht="13.5">
      <c r="A337" s="79">
        <v>138</v>
      </c>
      <c r="B337" s="122" t="s">
        <v>240</v>
      </c>
    </row>
    <row r="338" spans="1:2" ht="13.5">
      <c r="A338" s="79">
        <v>139</v>
      </c>
      <c r="B338" s="122" t="s">
        <v>241</v>
      </c>
    </row>
    <row r="339" spans="1:2" ht="13.5">
      <c r="A339" s="79">
        <v>140</v>
      </c>
      <c r="B339" s="122" t="s">
        <v>242</v>
      </c>
    </row>
    <row r="340" spans="1:2" ht="13.5">
      <c r="A340" s="79">
        <v>141</v>
      </c>
      <c r="B340" s="122" t="s">
        <v>243</v>
      </c>
    </row>
    <row r="341" spans="1:2" ht="13.5">
      <c r="A341" s="79">
        <v>142</v>
      </c>
      <c r="B341" s="122" t="s">
        <v>244</v>
      </c>
    </row>
    <row r="342" spans="1:2" ht="13.5">
      <c r="A342" s="79">
        <v>143</v>
      </c>
      <c r="B342" s="122" t="s">
        <v>245</v>
      </c>
    </row>
    <row r="343" spans="1:2" ht="13.5">
      <c r="A343" s="79">
        <v>144</v>
      </c>
      <c r="B343" s="122" t="s">
        <v>246</v>
      </c>
    </row>
    <row r="344" spans="1:2" ht="13.5">
      <c r="A344" s="79">
        <v>145</v>
      </c>
      <c r="B344" s="122" t="s">
        <v>247</v>
      </c>
    </row>
    <row r="345" spans="1:2" ht="13.5">
      <c r="A345" s="79">
        <v>146</v>
      </c>
      <c r="B345" s="122" t="s">
        <v>248</v>
      </c>
    </row>
    <row r="346" spans="1:2" ht="13.5">
      <c r="A346" s="79">
        <v>147</v>
      </c>
      <c r="B346" s="122" t="s">
        <v>249</v>
      </c>
    </row>
    <row r="347" spans="1:2" ht="13.5">
      <c r="A347" s="79">
        <v>148</v>
      </c>
      <c r="B347" s="122" t="s">
        <v>250</v>
      </c>
    </row>
    <row r="348" spans="1:2" ht="13.5">
      <c r="A348" s="79">
        <v>149</v>
      </c>
      <c r="B348" s="122" t="s">
        <v>251</v>
      </c>
    </row>
    <row r="349" spans="1:2" ht="13.5">
      <c r="A349" s="79">
        <v>150</v>
      </c>
      <c r="B349" s="122" t="s">
        <v>252</v>
      </c>
    </row>
    <row r="350" spans="1:2" ht="13.5">
      <c r="A350" s="79">
        <v>151</v>
      </c>
      <c r="B350" s="122" t="s">
        <v>253</v>
      </c>
    </row>
    <row r="351" spans="1:2" ht="13.5">
      <c r="A351" s="79">
        <v>152</v>
      </c>
      <c r="B351" s="122" t="s">
        <v>254</v>
      </c>
    </row>
    <row r="352" spans="1:2" ht="13.5">
      <c r="A352" s="79">
        <v>153</v>
      </c>
      <c r="B352" s="122" t="s">
        <v>255</v>
      </c>
    </row>
    <row r="353" spans="1:2" ht="13.5">
      <c r="A353" s="79">
        <v>154</v>
      </c>
      <c r="B353" s="122" t="s">
        <v>256</v>
      </c>
    </row>
    <row r="354" spans="1:2" ht="13.5">
      <c r="A354" s="79">
        <v>155</v>
      </c>
      <c r="B354" s="122" t="s">
        <v>257</v>
      </c>
    </row>
    <row r="355" spans="1:2" ht="13.5">
      <c r="A355" s="79">
        <v>156</v>
      </c>
      <c r="B355" s="122" t="s">
        <v>258</v>
      </c>
    </row>
    <row r="356" spans="1:2" ht="13.5">
      <c r="A356" s="79">
        <v>157</v>
      </c>
      <c r="B356" s="122" t="s">
        <v>259</v>
      </c>
    </row>
    <row r="357" spans="1:2" ht="13.5">
      <c r="A357" s="79">
        <v>158</v>
      </c>
      <c r="B357" s="122" t="s">
        <v>260</v>
      </c>
    </row>
    <row r="358" spans="1:2" ht="13.5">
      <c r="A358" s="79">
        <v>159</v>
      </c>
      <c r="B358" s="122" t="s">
        <v>261</v>
      </c>
    </row>
    <row r="359" spans="1:2" ht="13.5">
      <c r="A359" s="79">
        <v>160</v>
      </c>
      <c r="B359" s="122" t="s">
        <v>262</v>
      </c>
    </row>
    <row r="360" spans="1:2" ht="13.5">
      <c r="A360" s="79">
        <v>161</v>
      </c>
      <c r="B360" s="122" t="s">
        <v>263</v>
      </c>
    </row>
    <row r="361" spans="1:2" ht="13.5">
      <c r="A361" s="79">
        <v>162</v>
      </c>
      <c r="B361" s="122" t="s">
        <v>264</v>
      </c>
    </row>
    <row r="362" spans="1:2" ht="13.5">
      <c r="A362" s="79">
        <v>163</v>
      </c>
      <c r="B362" s="122" t="s">
        <v>265</v>
      </c>
    </row>
    <row r="363" spans="1:2" ht="13.5">
      <c r="A363" s="79">
        <v>164</v>
      </c>
      <c r="B363" s="122" t="s">
        <v>266</v>
      </c>
    </row>
    <row r="364" spans="1:2" ht="13.5">
      <c r="A364" s="79">
        <v>165</v>
      </c>
      <c r="B364" s="122" t="s">
        <v>267</v>
      </c>
    </row>
    <row r="365" spans="1:2" ht="13.5">
      <c r="A365" s="79">
        <v>166</v>
      </c>
      <c r="B365" s="122" t="s">
        <v>268</v>
      </c>
    </row>
    <row r="366" spans="1:2" ht="13.5">
      <c r="A366" s="79">
        <v>167</v>
      </c>
      <c r="B366" s="122" t="s">
        <v>269</v>
      </c>
    </row>
    <row r="367" spans="1:2" ht="13.5">
      <c r="A367" s="79">
        <v>168</v>
      </c>
      <c r="B367" s="122" t="s">
        <v>270</v>
      </c>
    </row>
    <row r="368" spans="1:2" ht="13.5">
      <c r="A368" s="79">
        <v>169</v>
      </c>
      <c r="B368" s="122" t="s">
        <v>271</v>
      </c>
    </row>
    <row r="369" spans="1:2" ht="13.5">
      <c r="A369" s="79">
        <v>170</v>
      </c>
      <c r="B369" s="123" t="s">
        <v>272</v>
      </c>
    </row>
    <row r="370" spans="1:2" ht="13.5">
      <c r="A370" s="79">
        <v>171</v>
      </c>
      <c r="B370" s="124" t="s">
        <v>273</v>
      </c>
    </row>
    <row r="371" spans="1:2" ht="13.5">
      <c r="A371" s="79">
        <v>172</v>
      </c>
      <c r="B371" s="124" t="s">
        <v>274</v>
      </c>
    </row>
    <row r="372" spans="1:2" ht="13.5">
      <c r="A372" s="79">
        <v>173</v>
      </c>
      <c r="B372" s="124" t="s">
        <v>275</v>
      </c>
    </row>
    <row r="373" spans="1:2" ht="13.5">
      <c r="A373" s="79">
        <v>174</v>
      </c>
      <c r="B373" s="124" t="s">
        <v>276</v>
      </c>
    </row>
    <row r="374" spans="1:2" ht="13.5">
      <c r="A374" s="79">
        <v>175</v>
      </c>
      <c r="B374" s="124" t="s">
        <v>277</v>
      </c>
    </row>
    <row r="375" spans="1:2" ht="13.5">
      <c r="A375" s="79">
        <v>176</v>
      </c>
      <c r="B375" s="124" t="s">
        <v>278</v>
      </c>
    </row>
    <row r="376" spans="1:2" ht="13.5">
      <c r="A376" s="79">
        <v>177</v>
      </c>
      <c r="B376" s="124" t="s">
        <v>279</v>
      </c>
    </row>
    <row r="377" spans="1:2" ht="13.5">
      <c r="A377" s="79">
        <v>178</v>
      </c>
      <c r="B377" s="124" t="s">
        <v>280</v>
      </c>
    </row>
    <row r="378" spans="1:2" ht="13.5">
      <c r="A378" s="79">
        <v>179</v>
      </c>
      <c r="B378" s="124" t="s">
        <v>281</v>
      </c>
    </row>
    <row r="379" spans="1:2" ht="13.5">
      <c r="A379" s="79">
        <v>180</v>
      </c>
      <c r="B379" s="124" t="s">
        <v>282</v>
      </c>
    </row>
    <row r="380" spans="1:2" ht="13.5">
      <c r="A380" s="79">
        <v>181</v>
      </c>
      <c r="B380" s="124" t="s">
        <v>283</v>
      </c>
    </row>
    <row r="381" spans="1:2" ht="13.5">
      <c r="A381" s="79">
        <v>182</v>
      </c>
      <c r="B381" s="124" t="s">
        <v>284</v>
      </c>
    </row>
    <row r="382" spans="1:2" ht="13.5">
      <c r="A382" s="79">
        <v>183</v>
      </c>
      <c r="B382" s="124" t="s">
        <v>285</v>
      </c>
    </row>
    <row r="383" spans="1:2" ht="13.5">
      <c r="A383" s="79">
        <v>184</v>
      </c>
      <c r="B383" s="124" t="s">
        <v>286</v>
      </c>
    </row>
    <row r="384" spans="1:2" ht="13.5">
      <c r="A384" s="79">
        <v>185</v>
      </c>
      <c r="B384" s="124" t="s">
        <v>287</v>
      </c>
    </row>
    <row r="385" spans="1:2" ht="13.5">
      <c r="A385" s="79">
        <v>186</v>
      </c>
      <c r="B385" s="124" t="s">
        <v>288</v>
      </c>
    </row>
    <row r="386" spans="1:2" ht="13.5">
      <c r="A386" s="79">
        <v>187</v>
      </c>
      <c r="B386" s="124" t="s">
        <v>289</v>
      </c>
    </row>
    <row r="387" spans="1:2" ht="13.5">
      <c r="A387" s="79">
        <v>188</v>
      </c>
      <c r="B387" s="124" t="s">
        <v>290</v>
      </c>
    </row>
    <row r="388" spans="1:2" ht="13.5">
      <c r="A388" s="79">
        <v>189</v>
      </c>
      <c r="B388" s="124" t="s">
        <v>291</v>
      </c>
    </row>
    <row r="389" spans="1:2" ht="13.5">
      <c r="A389" s="79">
        <v>190</v>
      </c>
      <c r="B389" s="124" t="s">
        <v>292</v>
      </c>
    </row>
    <row r="390" spans="1:2" ht="13.5">
      <c r="A390" s="79">
        <v>191</v>
      </c>
      <c r="B390" s="124" t="s">
        <v>293</v>
      </c>
    </row>
    <row r="391" spans="1:2" ht="13.5">
      <c r="A391" s="79">
        <v>192</v>
      </c>
      <c r="B391" s="124" t="s">
        <v>294</v>
      </c>
    </row>
    <row r="392" spans="1:2" ht="13.5">
      <c r="A392" s="79">
        <v>193</v>
      </c>
      <c r="B392" s="124" t="s">
        <v>295</v>
      </c>
    </row>
    <row r="393" spans="1:2" ht="13.5">
      <c r="A393" s="79">
        <v>194</v>
      </c>
      <c r="B393" s="124" t="s">
        <v>296</v>
      </c>
    </row>
    <row r="394" spans="1:2" ht="13.5">
      <c r="A394" s="79">
        <v>195</v>
      </c>
      <c r="B394" s="124" t="s">
        <v>297</v>
      </c>
    </row>
    <row r="395" spans="1:2" ht="13.5">
      <c r="A395" s="79">
        <v>196</v>
      </c>
      <c r="B395" s="124" t="s">
        <v>298</v>
      </c>
    </row>
    <row r="396" spans="1:2" ht="13.5">
      <c r="A396" s="79">
        <v>197</v>
      </c>
      <c r="B396" s="124" t="s">
        <v>299</v>
      </c>
    </row>
    <row r="397" spans="1:2" ht="13.5">
      <c r="A397" s="79">
        <v>198</v>
      </c>
      <c r="B397" s="124" t="s">
        <v>300</v>
      </c>
    </row>
    <row r="398" spans="1:2" ht="13.5">
      <c r="A398" s="79">
        <v>199</v>
      </c>
      <c r="B398" s="124" t="s">
        <v>301</v>
      </c>
    </row>
    <row r="399" spans="1:2" ht="13.5">
      <c r="A399" s="79">
        <v>200</v>
      </c>
      <c r="B399" s="124" t="s">
        <v>302</v>
      </c>
    </row>
    <row r="400" spans="1:2" ht="13.5">
      <c r="A400" s="79">
        <v>201</v>
      </c>
      <c r="B400" s="124" t="s">
        <v>303</v>
      </c>
    </row>
    <row r="401" spans="1:2" ht="13.5">
      <c r="A401" s="79">
        <v>202</v>
      </c>
      <c r="B401" s="124" t="s">
        <v>304</v>
      </c>
    </row>
    <row r="402" spans="1:2" ht="13.5">
      <c r="A402" s="79">
        <v>203</v>
      </c>
      <c r="B402" s="124" t="s">
        <v>305</v>
      </c>
    </row>
    <row r="403" spans="1:2" ht="13.5">
      <c r="A403" s="79">
        <v>204</v>
      </c>
      <c r="B403" s="124" t="s">
        <v>306</v>
      </c>
    </row>
    <row r="404" spans="1:2" ht="13.5">
      <c r="A404" s="79">
        <v>205</v>
      </c>
      <c r="B404" s="124" t="s">
        <v>307</v>
      </c>
    </row>
    <row r="405" spans="1:2" ht="13.5">
      <c r="A405" s="79">
        <v>206</v>
      </c>
      <c r="B405" s="124" t="s">
        <v>308</v>
      </c>
    </row>
    <row r="406" spans="1:2" ht="13.5">
      <c r="A406" s="79">
        <v>207</v>
      </c>
      <c r="B406" s="124" t="s">
        <v>309</v>
      </c>
    </row>
    <row r="407" spans="1:2" ht="13.5">
      <c r="A407" s="79">
        <v>208</v>
      </c>
      <c r="B407" s="124" t="s">
        <v>310</v>
      </c>
    </row>
    <row r="408" spans="1:2" ht="13.5">
      <c r="A408" s="79">
        <v>209</v>
      </c>
      <c r="B408" s="124" t="s">
        <v>311</v>
      </c>
    </row>
    <row r="409" spans="1:2" ht="13.5">
      <c r="A409" s="79">
        <v>210</v>
      </c>
      <c r="B409" s="124" t="s">
        <v>312</v>
      </c>
    </row>
    <row r="410" spans="1:2" ht="13.5">
      <c r="A410" s="79">
        <v>211</v>
      </c>
      <c r="B410" s="124" t="s">
        <v>313</v>
      </c>
    </row>
    <row r="411" spans="1:2" ht="13.5">
      <c r="A411" s="79">
        <v>212</v>
      </c>
      <c r="B411" s="124" t="s">
        <v>314</v>
      </c>
    </row>
    <row r="412" spans="1:2" ht="13.5">
      <c r="A412" s="79">
        <v>213</v>
      </c>
      <c r="B412" s="124" t="s">
        <v>315</v>
      </c>
    </row>
    <row r="413" spans="1:2" ht="13.5">
      <c r="A413" s="79">
        <v>214</v>
      </c>
      <c r="B413" s="124" t="s">
        <v>316</v>
      </c>
    </row>
    <row r="414" spans="1:2" ht="13.5">
      <c r="A414" s="79">
        <v>215</v>
      </c>
      <c r="B414" s="124" t="s">
        <v>317</v>
      </c>
    </row>
    <row r="415" spans="1:2" ht="13.5">
      <c r="A415" s="79">
        <v>216</v>
      </c>
      <c r="B415" s="124" t="s">
        <v>318</v>
      </c>
    </row>
    <row r="416" spans="1:2" ht="13.5">
      <c r="A416" s="79">
        <v>217</v>
      </c>
      <c r="B416" s="124" t="s">
        <v>319</v>
      </c>
    </row>
    <row r="417" spans="1:2" ht="13.5">
      <c r="A417" s="79">
        <v>218</v>
      </c>
      <c r="B417" s="124" t="s">
        <v>320</v>
      </c>
    </row>
    <row r="418" spans="1:2" ht="13.5">
      <c r="A418" s="79">
        <v>219</v>
      </c>
      <c r="B418" s="124" t="s">
        <v>321</v>
      </c>
    </row>
    <row r="419" spans="1:2" ht="13.5">
      <c r="A419" s="79">
        <v>220</v>
      </c>
      <c r="B419" s="124" t="s">
        <v>322</v>
      </c>
    </row>
    <row r="420" spans="1:2" ht="13.5">
      <c r="A420" s="79">
        <v>221</v>
      </c>
      <c r="B420" s="124" t="s">
        <v>323</v>
      </c>
    </row>
    <row r="421" spans="1:2" ht="13.5">
      <c r="A421" s="79">
        <v>222</v>
      </c>
      <c r="B421" s="124" t="s">
        <v>324</v>
      </c>
    </row>
    <row r="422" spans="1:2" ht="13.5">
      <c r="A422" s="79">
        <v>223</v>
      </c>
      <c r="B422" s="124" t="s">
        <v>325</v>
      </c>
    </row>
    <row r="423" spans="1:2" ht="13.5">
      <c r="A423" s="79">
        <v>224</v>
      </c>
      <c r="B423" s="124" t="s">
        <v>326</v>
      </c>
    </row>
    <row r="424" spans="1:2" ht="13.5">
      <c r="A424" s="79">
        <v>225</v>
      </c>
      <c r="B424" s="124" t="s">
        <v>327</v>
      </c>
    </row>
    <row r="425" spans="1:2" ht="13.5">
      <c r="A425" s="79">
        <v>226</v>
      </c>
      <c r="B425" s="124" t="s">
        <v>328</v>
      </c>
    </row>
    <row r="426" spans="1:2" ht="13.5">
      <c r="A426" s="79">
        <v>227</v>
      </c>
      <c r="B426" s="124" t="s">
        <v>329</v>
      </c>
    </row>
    <row r="427" spans="1:2" ht="13.5">
      <c r="A427" s="79">
        <v>228</v>
      </c>
      <c r="B427" s="124" t="s">
        <v>330</v>
      </c>
    </row>
    <row r="428" spans="1:2" ht="13.5">
      <c r="A428" s="79">
        <v>229</v>
      </c>
      <c r="B428" s="124" t="s">
        <v>331</v>
      </c>
    </row>
    <row r="429" spans="1:2" ht="13.5">
      <c r="A429" s="79">
        <v>230</v>
      </c>
      <c r="B429" s="124" t="s">
        <v>332</v>
      </c>
    </row>
    <row r="430" spans="1:2" ht="13.5">
      <c r="A430" s="79">
        <v>231</v>
      </c>
      <c r="B430" s="124" t="s">
        <v>333</v>
      </c>
    </row>
    <row r="431" spans="1:2" ht="13.5">
      <c r="A431" s="79">
        <v>232</v>
      </c>
      <c r="B431" s="124" t="s">
        <v>334</v>
      </c>
    </row>
    <row r="432" spans="1:2" ht="13.5">
      <c r="A432" s="79">
        <v>233</v>
      </c>
      <c r="B432" s="124" t="s">
        <v>335</v>
      </c>
    </row>
    <row r="433" spans="1:2" ht="13.5">
      <c r="A433" s="79">
        <v>234</v>
      </c>
      <c r="B433" s="124" t="s">
        <v>336</v>
      </c>
    </row>
    <row r="434" spans="1:2" ht="13.5">
      <c r="A434" s="79">
        <v>235</v>
      </c>
      <c r="B434" s="124" t="s">
        <v>337</v>
      </c>
    </row>
    <row r="435" spans="1:2" ht="13.5">
      <c r="A435" s="79">
        <v>236</v>
      </c>
      <c r="B435" s="124" t="s">
        <v>338</v>
      </c>
    </row>
    <row r="436" spans="1:2" ht="13.5">
      <c r="A436" s="79">
        <v>237</v>
      </c>
      <c r="B436" s="124" t="s">
        <v>339</v>
      </c>
    </row>
    <row r="437" spans="1:2" ht="13.5">
      <c r="A437" s="79">
        <v>238</v>
      </c>
      <c r="B437" s="124" t="s">
        <v>340</v>
      </c>
    </row>
    <row r="438" spans="1:2" ht="13.5">
      <c r="A438" s="79">
        <v>239</v>
      </c>
      <c r="B438" s="124" t="s">
        <v>341</v>
      </c>
    </row>
    <row r="439" spans="1:2" ht="13.5">
      <c r="A439" s="79">
        <v>240</v>
      </c>
      <c r="B439" s="124" t="s">
        <v>342</v>
      </c>
    </row>
    <row r="440" spans="1:2" ht="13.5">
      <c r="A440" s="79">
        <v>241</v>
      </c>
      <c r="B440" s="124" t="s">
        <v>343</v>
      </c>
    </row>
    <row r="441" spans="1:2" ht="13.5">
      <c r="A441" s="79">
        <v>242</v>
      </c>
      <c r="B441" s="124" t="s">
        <v>344</v>
      </c>
    </row>
    <row r="442" spans="1:2" ht="13.5">
      <c r="A442" s="79">
        <v>243</v>
      </c>
      <c r="B442" s="124" t="s">
        <v>345</v>
      </c>
    </row>
    <row r="443" spans="1:2" ht="13.5">
      <c r="A443" s="79">
        <v>244</v>
      </c>
      <c r="B443" s="124" t="s">
        <v>346</v>
      </c>
    </row>
    <row r="444" spans="1:2" ht="13.5">
      <c r="A444" s="79">
        <v>245</v>
      </c>
      <c r="B444" s="124" t="s">
        <v>347</v>
      </c>
    </row>
    <row r="445" spans="1:2" ht="13.5">
      <c r="A445" s="79">
        <v>246</v>
      </c>
      <c r="B445" s="124" t="s">
        <v>348</v>
      </c>
    </row>
    <row r="446" spans="1:2" ht="13.5">
      <c r="A446" s="79">
        <v>247</v>
      </c>
      <c r="B446" s="124" t="s">
        <v>349</v>
      </c>
    </row>
    <row r="447" spans="1:2" ht="13.5">
      <c r="A447" s="79">
        <v>248</v>
      </c>
      <c r="B447" s="124" t="s">
        <v>350</v>
      </c>
    </row>
    <row r="448" spans="1:2" ht="13.5">
      <c r="A448" s="79">
        <v>249</v>
      </c>
      <c r="B448" s="124" t="s">
        <v>351</v>
      </c>
    </row>
    <row r="449" spans="1:2" ht="13.5">
      <c r="A449" s="79">
        <v>250</v>
      </c>
      <c r="B449" s="124" t="s">
        <v>352</v>
      </c>
    </row>
    <row r="450" spans="1:2" ht="13.5">
      <c r="A450" s="79">
        <v>251</v>
      </c>
      <c r="B450" s="124" t="s">
        <v>353</v>
      </c>
    </row>
    <row r="451" spans="1:2" ht="13.5">
      <c r="A451" s="79">
        <v>252</v>
      </c>
      <c r="B451" s="124" t="s">
        <v>354</v>
      </c>
    </row>
    <row r="452" spans="1:2" ht="13.5">
      <c r="A452" s="79">
        <v>253</v>
      </c>
      <c r="B452" s="124" t="s">
        <v>355</v>
      </c>
    </row>
    <row r="453" spans="1:2" ht="13.5">
      <c r="A453" s="79">
        <v>254</v>
      </c>
      <c r="B453" s="124" t="s">
        <v>356</v>
      </c>
    </row>
    <row r="454" spans="1:2" ht="13.5">
      <c r="A454" s="79">
        <v>255</v>
      </c>
      <c r="B454" s="124" t="s">
        <v>357</v>
      </c>
    </row>
    <row r="455" spans="1:2" ht="13.5">
      <c r="A455" s="79">
        <v>256</v>
      </c>
      <c r="B455" s="124" t="s">
        <v>358</v>
      </c>
    </row>
  </sheetData>
  <sheetProtection password="CEA2" sheet="1"/>
  <mergeCells count="28">
    <mergeCell ref="AS2:AT2"/>
    <mergeCell ref="AR5:AV5"/>
    <mergeCell ref="N27:R27"/>
    <mergeCell ref="AL5:AP5"/>
    <mergeCell ref="T5:X5"/>
    <mergeCell ref="Z5:AD5"/>
    <mergeCell ref="AF5:AJ5"/>
    <mergeCell ref="N5:R5"/>
    <mergeCell ref="Z2:AC2"/>
    <mergeCell ref="B1:E1"/>
    <mergeCell ref="N75:R75"/>
    <mergeCell ref="N61:R61"/>
    <mergeCell ref="B5:F5"/>
    <mergeCell ref="H5:L5"/>
    <mergeCell ref="B21:B22"/>
    <mergeCell ref="N48:R48"/>
    <mergeCell ref="B23:L23"/>
    <mergeCell ref="G21:G22"/>
    <mergeCell ref="F21:F22"/>
    <mergeCell ref="C21:C22"/>
    <mergeCell ref="D21:D22"/>
    <mergeCell ref="E21:E22"/>
    <mergeCell ref="K21:K22"/>
    <mergeCell ref="L21:L22"/>
    <mergeCell ref="H69:L69"/>
    <mergeCell ref="H21:H22"/>
    <mergeCell ref="I21:I22"/>
    <mergeCell ref="J21:J22"/>
  </mergeCells>
  <conditionalFormatting sqref="I7:I12 O7:O12 U7:U12 AA7:AA12 AG7:AG12 AM7:AM12 AS7:AS12 O29:O36 O50:O53 O63:O64 I71 O77 C7:C11">
    <cfRule type="expression" priority="3" dxfId="193" stopIfTrue="1">
      <formula>(C7&lt;TODAY())</formula>
    </cfRule>
    <cfRule type="expression" priority="4" dxfId="194" stopIfTrue="1">
      <formula>(C7=TODAY())</formula>
    </cfRule>
  </conditionalFormatting>
  <conditionalFormatting sqref="C21:C22">
    <cfRule type="expression" priority="5" dxfId="193" stopIfTrue="1">
      <formula>(U12&lt;TODAY())</formula>
    </cfRule>
    <cfRule type="expression" priority="6" dxfId="194" stopIfTrue="1">
      <formula>(AND(U7&lt;=TODAY(),TODAY()&lt;=U12))</formula>
    </cfRule>
  </conditionalFormatting>
  <conditionalFormatting sqref="D21:D22">
    <cfRule type="expression" priority="7" dxfId="193" stopIfTrue="1">
      <formula>(AA12&lt;TODAY())</formula>
    </cfRule>
    <cfRule type="expression" priority="8" dxfId="194" stopIfTrue="1">
      <formula>(AND(AA7&lt;=TODAY(),TODAY()&lt;=AA12))</formula>
    </cfRule>
  </conditionalFormatting>
  <conditionalFormatting sqref="F21:F22">
    <cfRule type="expression" priority="9" dxfId="193" stopIfTrue="1">
      <formula>(AM12&lt;TODAY())</formula>
    </cfRule>
    <cfRule type="expression" priority="10" dxfId="194" stopIfTrue="1">
      <formula>(AND(AM7&lt;=TODAY(),TODAY()&lt;=AM12))</formula>
    </cfRule>
  </conditionalFormatting>
  <conditionalFormatting sqref="H21:H22">
    <cfRule type="expression" priority="11" dxfId="193" stopIfTrue="1">
      <formula>(O36&lt;TODAY())</formula>
    </cfRule>
    <cfRule type="expression" priority="12" dxfId="194" stopIfTrue="1">
      <formula>(AND(O29&lt;=TODAY(),TODAY()&lt;=O36))</formula>
    </cfRule>
  </conditionalFormatting>
  <conditionalFormatting sqref="I21:I22">
    <cfRule type="expression" priority="13" dxfId="193" stopIfTrue="1">
      <formula>(O53&lt;TODAY())</formula>
    </cfRule>
    <cfRule type="expression" priority="14" dxfId="194" stopIfTrue="1">
      <formula>(AND(O50&lt;=TODAY(),TODAY()&lt;=O53))</formula>
    </cfRule>
  </conditionalFormatting>
  <conditionalFormatting sqref="J21:J22">
    <cfRule type="expression" priority="15" dxfId="193" stopIfTrue="1">
      <formula>(O64&lt;TODAY())</formula>
    </cfRule>
    <cfRule type="expression" priority="16" dxfId="194" stopIfTrue="1">
      <formula>(AND(O63&lt;=TODAY(),TODAY()&lt;=O64))</formula>
    </cfRule>
  </conditionalFormatting>
  <conditionalFormatting sqref="K21:K22">
    <cfRule type="expression" priority="17" dxfId="193" stopIfTrue="1">
      <formula>(I71&lt;TODAY())</formula>
    </cfRule>
    <cfRule type="expression" priority="18" dxfId="194" stopIfTrue="1">
      <formula>(TODAY()=I71)</formula>
    </cfRule>
  </conditionalFormatting>
  <conditionalFormatting sqref="L21:L22">
    <cfRule type="expression" priority="19" dxfId="193" stopIfTrue="1">
      <formula>(O77&lt;TODAY())</formula>
    </cfRule>
    <cfRule type="expression" priority="20" dxfId="194" stopIfTrue="1">
      <formula>(TODAY()=O77)</formula>
    </cfRule>
  </conditionalFormatting>
  <conditionalFormatting sqref="B2:E4">
    <cfRule type="expression" priority="22" dxfId="210" stopIfTrue="1">
      <formula>AND(TODAY()&gt;=DATE(2002,5,31),TODAY()&lt;=DATE(2002,6,30))</formula>
    </cfRule>
    <cfRule type="expression" priority="23" dxfId="211" stopIfTrue="1">
      <formula>TODAY()&gt;DATE(2002,6,30)</formula>
    </cfRule>
  </conditionalFormatting>
  <conditionalFormatting sqref="B21:B22">
    <cfRule type="expression" priority="24" dxfId="193" stopIfTrue="1">
      <formula>(O12&lt;TODAY())</formula>
    </cfRule>
    <cfRule type="expression" priority="25" dxfId="194" stopIfTrue="1">
      <formula>(AND(O7&lt;=TODAY(),TODAY()&lt;=O12))</formula>
    </cfRule>
  </conditionalFormatting>
  <conditionalFormatting sqref="G21:G22">
    <cfRule type="expression" priority="26" dxfId="193" stopIfTrue="1">
      <formula>(AS12&lt;TODAY())</formula>
    </cfRule>
    <cfRule type="expression" priority="27" dxfId="194" stopIfTrue="1">
      <formula>(AND(AS7&lt;=TODAY(),TODAY()&lt;=AS12))</formula>
    </cfRule>
  </conditionalFormatting>
  <conditionalFormatting sqref="E21:E22">
    <cfRule type="expression" priority="28" dxfId="193" stopIfTrue="1">
      <formula>(AG12&lt;TODAY())</formula>
    </cfRule>
    <cfRule type="expression" priority="29" dxfId="194" stopIfTrue="1">
      <formula>(AND(AG7&lt;=TODAY(),TODAY()&lt;=AG12))</formula>
    </cfRule>
  </conditionalFormatting>
  <conditionalFormatting sqref="C95:F99 O95:R99 I95:L99 U95:X99 AA95:AD99 AG95:AJ99 AM95:AP99 AS95:AV99">
    <cfRule type="expression" priority="30" dxfId="212" stopIfTrue="1">
      <formula>(LEFT(C95,FIND("-",C95)-1)-RIGHT(C95,C98-FIND("-",C95))&gt;0)</formula>
    </cfRule>
  </conditionalFormatting>
  <conditionalFormatting sqref="G16:G19 M16:M19 S16:S19 Y16:Y19 AE16:AE19 AK16:AK19 AQ16:AQ19 AW16:AW19">
    <cfRule type="expression" priority="31" dxfId="213" stopIfTrue="1">
      <formula>G16&gt;0</formula>
    </cfRule>
  </conditionalFormatting>
  <conditionalFormatting sqref="O79 I73 O55:O58 O66:O67">
    <cfRule type="expression" priority="32" dxfId="212" stopIfTrue="1">
      <formula>J55&gt;K55</formula>
    </cfRule>
  </conditionalFormatting>
  <conditionalFormatting sqref="R55:R58 R79 L73 R66:R67">
    <cfRule type="expression" priority="33" dxfId="212" stopIfTrue="1">
      <formula>K55&gt;J55</formula>
    </cfRule>
  </conditionalFormatting>
  <conditionalFormatting sqref="D16 F18 C18:D19 C17 E19 E16:F17 J16 L18 I18:J19 I17 K19 K16:L17 P16 R18 O18:P19 O17 Q19 Q16:R17 V16 X18 U18:V19 U17 W19 W16:X17 AB16 AD18 AA18:AB19 AA17 AC19 AC16:AD17 AH16 AJ18 AG18:AH19 AG17 AI19 AI16:AJ17 AN16 AP18 AM18:AN19 AM17 AO19 AO16:AP17 AT16 AV18 AS18:AT19 AS17 AU19 AU16:AV17">
    <cfRule type="expression" priority="34" dxfId="212" stopIfTrue="1">
      <formula>(LEFT(C16,FIND("-",C16)-1)-RIGHT(C16,C108-FIND("-",C16))&gt;0)</formula>
    </cfRule>
  </conditionalFormatting>
  <conditionalFormatting sqref="C12">
    <cfRule type="expression" priority="1" dxfId="193" stopIfTrue="1">
      <formula>(C12&lt;TODAY())</formula>
    </cfRule>
    <cfRule type="expression" priority="2" dxfId="194" stopIfTrue="1">
      <formula>(C12=TODAY())</formula>
    </cfRule>
  </conditionalFormatting>
  <hyperlinks>
    <hyperlink ref="L71" r:id="rId1" display="http://fifaworldcup.yahoo.com/en/da/v/daegu.html"/>
    <hyperlink ref="AS2" r:id="rId2" display="Ken's Home Radio"/>
    <hyperlink ref="AU2" r:id="rId3" display="Excel Calendar"/>
    <hyperlink ref="F3" r:id="rId4" display="Disclaimer kenmzoka"/>
    <hyperlink ref="Z2" r:id="rId5" display="UK Time"/>
    <hyperlink ref="B21:B22" location="Scores!N5" display="Group C"/>
    <hyperlink ref="C21:C22" location="Scores!T5" display="Group D"/>
    <hyperlink ref="D21:D22" location="Scores!Z5" display="Group E"/>
    <hyperlink ref="E21:E22" location="Scores!AF5" display="Group F"/>
    <hyperlink ref="F21:F22" location="Scores!AL5" display="Group G"/>
    <hyperlink ref="G21:G22" location="Scores!AR5" display="Group H"/>
    <hyperlink ref="H21:H22" location="Scores!N27" display="Round of 16"/>
    <hyperlink ref="I21:I22" location="Scores!N48" display="Quarter Finals"/>
    <hyperlink ref="J21:J22" location="Scores!N61" display="Semi Finals"/>
    <hyperlink ref="K21:K22" location="Scores!H69" display="Third Place"/>
    <hyperlink ref="L21:L22" location="Scores!N75" display="Final"/>
    <hyperlink ref="AS2:AT2" r:id="rId6" display="Ken's Home Radio"/>
    <hyperlink ref="Z2:AC2" r:id="rId7" display="FIFA.com"/>
    <hyperlink ref="B1:E1" r:id="rId8" display="Excel 2014 FIFA World Cup Schedule and Score"/>
    <hyperlink ref="R64" r:id="rId9" display="http://fifaworldcup.yahoo.com/06/en/d/c/munchen.html"/>
    <hyperlink ref="R63" r:id="rId10" display="http://fifaworldcup.yahoo.com/06/en/d/c/dortmund.html"/>
  </hyperlinks>
  <printOptions/>
  <pageMargins left="0.787" right="0.787" top="0.984" bottom="0.984" header="0.512" footer="0.512"/>
  <pageSetup horizontalDpi="360" verticalDpi="360" orientation="portrait" paperSize="9" r:id="rId13"/>
  <legacyDrawing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Z56"/>
  <sheetViews>
    <sheetView zoomScale="75" zoomScaleNormal="75" zoomScalePageLayoutView="0" workbookViewId="0" topLeftCell="B1">
      <pane xSplit="5" ySplit="3" topLeftCell="L4" activePane="bottomRight" state="frozen"/>
      <selection pane="topLeft" activeCell="A64" sqref="A64:IV64"/>
      <selection pane="topRight" activeCell="A64" sqref="A64:IV64"/>
      <selection pane="bottomLeft" activeCell="A64" sqref="A64:IV64"/>
      <selection pane="bottomRight" activeCell="A64" sqref="A64:IV64"/>
    </sheetView>
  </sheetViews>
  <sheetFormatPr defaultColWidth="9.00390625" defaultRowHeight="13.5"/>
  <cols>
    <col min="2" max="2" width="12.625" style="0" customWidth="1"/>
    <col min="6" max="6" width="11.375" style="0" customWidth="1"/>
  </cols>
  <sheetData>
    <row r="1" spans="15:21" ht="13.5">
      <c r="O1" s="249" t="s">
        <v>597</v>
      </c>
      <c r="P1" s="249"/>
      <c r="Q1" s="249"/>
      <c r="R1" s="249"/>
      <c r="S1" s="249" t="s">
        <v>81</v>
      </c>
      <c r="T1" s="249"/>
      <c r="U1" s="79"/>
    </row>
    <row r="2" spans="2:6" ht="13.5">
      <c r="B2" s="252" t="s">
        <v>82</v>
      </c>
      <c r="C2" s="253"/>
      <c r="D2" s="253"/>
      <c r="E2" s="253"/>
      <c r="F2" s="254"/>
    </row>
    <row r="3" spans="2:15" ht="14.25">
      <c r="B3" s="93"/>
      <c r="C3" s="93" t="s">
        <v>365</v>
      </c>
      <c r="D3" s="93" t="s">
        <v>366</v>
      </c>
      <c r="E3" s="94" t="s">
        <v>64</v>
      </c>
      <c r="F3" s="93" t="s">
        <v>430</v>
      </c>
      <c r="G3" t="s">
        <v>85</v>
      </c>
      <c r="H3" t="s">
        <v>86</v>
      </c>
      <c r="I3" t="s">
        <v>87</v>
      </c>
      <c r="J3" t="s">
        <v>88</v>
      </c>
      <c r="K3" t="s">
        <v>89</v>
      </c>
      <c r="L3" t="s">
        <v>90</v>
      </c>
      <c r="M3" t="s">
        <v>91</v>
      </c>
      <c r="N3" t="s">
        <v>92</v>
      </c>
      <c r="O3" t="s">
        <v>93</v>
      </c>
    </row>
    <row r="4" spans="2:52" ht="13.5">
      <c r="B4" s="93" t="str">
        <f>C3</f>
        <v>Brazil</v>
      </c>
      <c r="C4" s="136" t="s">
        <v>65</v>
      </c>
      <c r="D4" s="136" t="str">
        <f>IF(ISTEXT(Scores!D16),CONCATENATE(LEFT(Scores!D16,1),"-",RIGHT(Scores!D16,1)),"")</f>
        <v>3-1</v>
      </c>
      <c r="E4" s="136" t="str">
        <f>IF(ISTEXT(Scores!E16),CONCATENATE(LEFT(Scores!E16,1),"-",RIGHT(Scores!E16,1)),"")</f>
        <v>0-0</v>
      </c>
      <c r="F4" s="136" t="str">
        <f>IF(ISTEXT(Scores!F16),CONCATENATE(LEFT(Scores!F16,1),"-",RIGHT(Scores!F16,1)),"")</f>
        <v>4-1</v>
      </c>
      <c r="G4" s="79">
        <f>IF(AND(AU4&gt;AV4,AW4&gt;AX4,AY4&gt;AZ4),3,IF(OR(AND(AU4&lt;=AV4,AW4&gt;AX4,AY4&gt;AZ4),AND(AU4&gt;AV4,AW4&lt;=AX4,AY4&gt;AZ4),AND(AU4&gt;AV4,AW4&gt;AX4,AY4&lt;=AZ4)),2,IF(OR(AND(AU4&gt;AV4,AW4&lt;=AX4,AY4&lt;=AZ4),AND(AU4&lt;=AV4,AW4&gt;AX4,AY4&lt;=AZ4),AND(AU4&lt;=AV4,AW4&lt;=AX4,AY4&gt;AZ4)),1,0)))</f>
        <v>2</v>
      </c>
      <c r="H4" s="79">
        <f>IF(AND(AU4&lt;AV4,AW4&lt;AX4,AY4&lt;AZ4),3,IF(OR(AND(AU4&gt;=AV4,AW4&lt;AX4,AY4&lt;AZ4),AND(AU4&lt;AV4,AW4&gt;=AX4,AY4&lt;AZ4),AND(AU4&lt;AV4,AW4&lt;AX4,AY4&gt;=AZ4)),2,IF(OR(AND(AU4&lt;AV4,AW4&gt;=AX4,AY4&gt;=AZ4),AND(AU4&gt;=AV4,AW4&lt;AX4,AY4&gt;=AZ4),AND(AU4&gt;=AV4,AW4&gt;=AX4,AY4&lt;AZ4)),1,0)))</f>
        <v>0</v>
      </c>
      <c r="I4" s="135">
        <f>IF(AND(AU4=AV4,AW4=AX4,AY4=AZ4),3,IF(OR(AND(NOT(AU4=AV4),AW4=AX4,AY4=AZ4),AND(AU4=AV4,NOT(AW4=AX4),AY4=AZ4),AND(AU4=AV4,AW4=AX4,NOT(AY4=AZ4))),2,IF(OR(AND(AU4=AV4,NOT(AW4=AX4),NOT(AY4=AZ4)),AND(NOT(AU4=AV4),AW4=AX4,NOT(AY4=AZ4)),AND(NOT(AU4=AV4),NOT(AW4=AX4),AY4=AZ4)),1,0)))</f>
        <v>1</v>
      </c>
      <c r="J4" s="79">
        <f>(G4*3+I4*1)</f>
        <v>7</v>
      </c>
      <c r="K4" s="79">
        <f aca="true" t="shared" si="0" ref="K4:L7">IF(ISERROR(AU4+AW4+AY4),"",AU4+AW4+AY4)</f>
        <v>7</v>
      </c>
      <c r="L4" s="79">
        <f t="shared" si="0"/>
        <v>2</v>
      </c>
      <c r="M4" s="219">
        <f aca="true" t="shared" si="1" ref="M4:M35">K4-L4</f>
        <v>5</v>
      </c>
      <c r="N4" s="79">
        <f>RANK(J4,J4:J7)</f>
        <v>1</v>
      </c>
      <c r="O4" s="79">
        <f>IF(AND(N4=N5,OR(M4&lt;M5,AND(M4=M5,K4&lt;K5))),N4+1,IF(AND(N4=N6,OR(M4&lt;M6,AND(M4=M6,K4&lt;K6))),N4+1,IF(AND(N4=N7,OR(M4&lt;M7,AND(M4=M7,K4&lt;K7))),N4+1,N4)))</f>
        <v>1</v>
      </c>
      <c r="P4" t="str">
        <f>B4</f>
        <v>Brazil</v>
      </c>
      <c r="Q4" s="79">
        <v>1</v>
      </c>
      <c r="R4" s="79">
        <f>MATCH(Q4,O4:O7,0)</f>
        <v>1</v>
      </c>
      <c r="S4" s="79" t="str">
        <f>INDEX(O4:P7,R4,2)</f>
        <v>Brazil</v>
      </c>
      <c r="AU4" s="79" t="str">
        <f>LEFT(D4,1)</f>
        <v>3</v>
      </c>
      <c r="AV4" s="79" t="str">
        <f>RIGHT(D4,1)</f>
        <v>1</v>
      </c>
      <c r="AW4" s="79" t="str">
        <f>LEFT(E4,1)</f>
        <v>0</v>
      </c>
      <c r="AX4" s="79" t="str">
        <f>RIGHT(E4,1)</f>
        <v>0</v>
      </c>
      <c r="AY4" s="79" t="str">
        <f>LEFT(F4,1)</f>
        <v>4</v>
      </c>
      <c r="AZ4" s="79" t="str">
        <f>RIGHT(F4,1)</f>
        <v>1</v>
      </c>
    </row>
    <row r="5" spans="2:52" ht="13.5">
      <c r="B5" s="93" t="str">
        <f>D3</f>
        <v>Croatia</v>
      </c>
      <c r="C5" s="136" t="str">
        <f>IF(ISTEXT(Scores!C17),CONCATENATE(LEFT(Scores!C17,1),"-",RIGHT(Scores!C17,1)),"")</f>
        <v>1-3</v>
      </c>
      <c r="D5" s="136" t="s">
        <v>65</v>
      </c>
      <c r="E5" s="136" t="str">
        <f>IF(ISTEXT(Scores!E17),CONCATENATE(LEFT(Scores!E17,1),"-",RIGHT(Scores!E17,1)),"")</f>
        <v>1-3</v>
      </c>
      <c r="F5" s="136" t="str">
        <f>IF(ISTEXT(Scores!F17),CONCATENATE(LEFT(Scores!F17,1),"-",RIGHT(Scores!F17,1)),"")</f>
        <v>4-0</v>
      </c>
      <c r="G5" s="79">
        <f>IF(AND(AU5&gt;AV5,AW5&gt;AX5,AY5&gt;AZ5),3,IF(OR(AND(AU5&lt;=AV5,AW5&gt;AX5,AY5&gt;AZ5),AND(AU5&gt;AV5,AW5&lt;=AX5,AY5&gt;AZ5),AND(AU5&gt;AV5,AW5&gt;AX5,AY5&lt;=AZ5)),2,IF(OR(AND(AU5&gt;AV5,AW5&lt;=AX5,AY5&lt;=AZ5),AND(AU5&lt;=AV5,AW5&gt;AX5,AY5&lt;=AZ5),AND(AU5&lt;=AV5,AW5&lt;=AX5,AY5&gt;AZ5)),1,0)))</f>
        <v>1</v>
      </c>
      <c r="H5" s="79">
        <f>IF(AND(AU5&lt;AV5,AW5&lt;AX5,AY5&lt;AZ5),3,IF(OR(AND(AU5&gt;=AV5,AW5&lt;AX5,AY5&lt;AZ5),AND(AU5&lt;AV5,AW5&gt;=AX5,AY5&lt;AZ5),AND(AU5&lt;AV5,AW5&lt;AX5,AY5&gt;=AZ5)),2,IF(OR(AND(AU5&lt;AV5,AW5&gt;=AX5,AY5&gt;=AZ5),AND(AU5&gt;=AV5,AW5&lt;AX5,AY5&gt;=AZ5),AND(AU5&gt;=AV5,AW5&gt;=AX5,AY5&lt;AZ5)),1,0)))</f>
        <v>2</v>
      </c>
      <c r="I5" s="135">
        <f>IF(AND(AU5=AV5,AW5=AX5,AY5=AZ5),3,IF(OR(AND(NOT(AU5=AV5),AW5=AX5,AY5=AZ5),AND(AU5=AV5,NOT(AW5=AX5),AY5=AZ5),AND(AU5=AV5,AW5=AX5,NOT(AY5=AZ5))),2,IF(OR(AND(AU5=AV5,NOT(AW5=AX5),NOT(AY5=AZ5)),AND(NOT(AU5=AV5),AW5=AX5,NOT(AY5=AZ5)),AND(NOT(AU5=AV5),NOT(AW5=AX5),AY5=AZ5)),1,0)))</f>
        <v>0</v>
      </c>
      <c r="J5" s="79">
        <f>(G5*3+I5*1)</f>
        <v>3</v>
      </c>
      <c r="K5" s="79">
        <f t="shared" si="0"/>
        <v>6</v>
      </c>
      <c r="L5" s="79">
        <f t="shared" si="0"/>
        <v>6</v>
      </c>
      <c r="M5" s="219">
        <f t="shared" si="1"/>
        <v>0</v>
      </c>
      <c r="N5" s="79">
        <f>RANK(J5,J4:J7)</f>
        <v>3</v>
      </c>
      <c r="O5" s="79">
        <f>IF(AND(N5=N4,OR(M5&lt;M4,AND(M5=M4,K5&lt;K4))),N5+1,IF(AND(N5=N6,OR(M5&lt;M6,AND(M5=M6,K5&lt;K6))),N5+1,IF(AND(N5=N7,OR(M5&lt;M7,AND(M5=M7,K5&lt;K7))),N5+1,N5)))</f>
        <v>3</v>
      </c>
      <c r="P5" t="str">
        <f>B5</f>
        <v>Croatia</v>
      </c>
      <c r="Q5" s="79">
        <v>2</v>
      </c>
      <c r="R5" s="79">
        <f>MATCH(Q5,O4:O7,0)</f>
        <v>3</v>
      </c>
      <c r="S5" s="79" t="str">
        <f>INDEX(O4:P7,R5,2)</f>
        <v>Mexico</v>
      </c>
      <c r="AU5" s="79" t="str">
        <f>LEFT(C5,1)</f>
        <v>1</v>
      </c>
      <c r="AV5" s="79" t="str">
        <f>RIGHT(C5,1)</f>
        <v>3</v>
      </c>
      <c r="AW5" s="79" t="str">
        <f>LEFT(E5,1)</f>
        <v>1</v>
      </c>
      <c r="AX5" s="79" t="str">
        <f>RIGHT(E5,1)</f>
        <v>3</v>
      </c>
      <c r="AY5" s="79" t="str">
        <f>LEFT(F5,1)</f>
        <v>4</v>
      </c>
      <c r="AZ5" s="79" t="str">
        <f>RIGHT(F5,1)</f>
        <v>0</v>
      </c>
    </row>
    <row r="6" spans="2:52" ht="14.25">
      <c r="B6" s="94" t="str">
        <f>E3</f>
        <v>Mexico</v>
      </c>
      <c r="C6" s="136" t="str">
        <f>IF(ISTEXT(Scores!C18),CONCATENATE(LEFT(Scores!C18,1),"-",RIGHT(Scores!C18,1)),"")</f>
        <v>0-0</v>
      </c>
      <c r="D6" s="136" t="str">
        <f>IF(ISTEXT(Scores!D18),CONCATENATE(LEFT(Scores!D18,1),"-",RIGHT(Scores!D18,1)),"")</f>
        <v>3-1</v>
      </c>
      <c r="E6" s="136" t="s">
        <v>65</v>
      </c>
      <c r="F6" s="136" t="str">
        <f>IF(ISTEXT(Scores!F18),CONCATENATE(LEFT(Scores!F18,1),"-",RIGHT(Scores!F18,1)),"")</f>
        <v>1-0</v>
      </c>
      <c r="G6" s="79">
        <f>IF(AND(AU6&gt;AV6,AW6&gt;AX6,AY6&gt;AZ6),3,IF(OR(AND(AU6&lt;=AV6,AW6&gt;AX6,AY6&gt;AZ6),AND(AU6&gt;AV6,AW6&lt;=AX6,AY6&gt;AZ6),AND(AU6&gt;AV6,AW6&gt;AX6,AY6&lt;=AZ6)),2,IF(OR(AND(AU6&gt;AV6,AW6&lt;=AX6,AY6&lt;=AZ6),AND(AU6&lt;=AV6,AW6&gt;AX6,AY6&lt;=AZ6),AND(AU6&lt;=AV6,AW6&lt;=AX6,AY6&gt;AZ6)),1,0)))</f>
        <v>2</v>
      </c>
      <c r="H6" s="79">
        <f>IF(AND(AU6&lt;AV6,AW6&lt;AX6,AY6&lt;AZ6),3,IF(OR(AND(AU6&gt;=AV6,AW6&lt;AX6,AY6&lt;AZ6),AND(AU6&lt;AV6,AW6&gt;=AX6,AY6&lt;AZ6),AND(AU6&lt;AV6,AW6&lt;AX6,AY6&gt;=AZ6)),2,IF(OR(AND(AU6&lt;AV6,AW6&gt;=AX6,AY6&gt;=AZ6),AND(AU6&gt;=AV6,AW6&lt;AX6,AY6&gt;=AZ6),AND(AU6&gt;=AV6,AW6&gt;=AX6,AY6&lt;AZ6)),1,0)))</f>
        <v>0</v>
      </c>
      <c r="I6" s="135">
        <f>IF(AND(AU6=AV6,AW6=AX6,AY6=AZ6),3,IF(OR(AND(NOT(AU6=AV6),AW6=AX6,AY6=AZ6),AND(AU6=AV6,NOT(AW6=AX6),AY6=AZ6),AND(AU6=AV6,AW6=AX6,NOT(AY6=AZ6))),2,IF(OR(AND(AU6=AV6,NOT(AW6=AX6),NOT(AY6=AZ6)),AND(NOT(AU6=AV6),AW6=AX6,NOT(AY6=AZ6)),AND(NOT(AU6=AV6),NOT(AW6=AX6),AY6=AZ6)),1,0)))</f>
        <v>1</v>
      </c>
      <c r="J6" s="79">
        <f>(G6*3+I6*1)</f>
        <v>7</v>
      </c>
      <c r="K6" s="79">
        <f t="shared" si="0"/>
        <v>4</v>
      </c>
      <c r="L6" s="79">
        <f t="shared" si="0"/>
        <v>1</v>
      </c>
      <c r="M6" s="219">
        <f t="shared" si="1"/>
        <v>3</v>
      </c>
      <c r="N6" s="79">
        <f>RANK(J6,J4:J7)</f>
        <v>1</v>
      </c>
      <c r="O6" s="79">
        <f>IF(AND(N6=N4,OR(M6&lt;M4,AND(M6=M4,K6&lt;K4))),N6+1,IF(AND(N6=N5,OR(M6&lt;M5,AND(M6=M5,K6&lt;K5))),N6+1,IF(AND(N6=N7,OR(M6&lt;M7,AND(M6=M7,K6&lt;K7))),N6+1,N6)))</f>
        <v>2</v>
      </c>
      <c r="P6" t="str">
        <f>B6</f>
        <v>Mexico</v>
      </c>
      <c r="Q6" s="79"/>
      <c r="R6" s="79"/>
      <c r="S6" s="79"/>
      <c r="AU6" s="79" t="str">
        <f>LEFT(C6,1)</f>
        <v>0</v>
      </c>
      <c r="AV6" s="79" t="str">
        <f>RIGHT(C6,1)</f>
        <v>0</v>
      </c>
      <c r="AW6" s="79" t="str">
        <f>LEFT(D6,1)</f>
        <v>3</v>
      </c>
      <c r="AX6" s="79" t="str">
        <f>RIGHT(D6,1)</f>
        <v>1</v>
      </c>
      <c r="AY6" s="79" t="str">
        <f>LEFT(F6,1)</f>
        <v>1</v>
      </c>
      <c r="AZ6" s="79" t="str">
        <f>RIGHT(F6,1)</f>
        <v>0</v>
      </c>
    </row>
    <row r="7" spans="2:52" ht="13.5">
      <c r="B7" s="93" t="str">
        <f>F3</f>
        <v>Cameroon</v>
      </c>
      <c r="C7" s="136" t="str">
        <f>IF(ISTEXT(Scores!C19),CONCATENATE(LEFT(Scores!C19,1),"-",RIGHT(Scores!C19,1)),"")</f>
        <v>1-4</v>
      </c>
      <c r="D7" s="136" t="str">
        <f>IF(ISTEXT(Scores!D19),CONCATENATE(LEFT(Scores!D19,1),"-",RIGHT(Scores!D19,1)),"")</f>
        <v>0-4</v>
      </c>
      <c r="E7" s="136" t="str">
        <f>IF(ISTEXT(Scores!E19),CONCATENATE(LEFT(Scores!E19,1),"-",RIGHT(Scores!E19,1)),"")</f>
        <v>0-1</v>
      </c>
      <c r="F7" s="136" t="s">
        <v>65</v>
      </c>
      <c r="G7" s="79">
        <f>IF(AND(AU7&gt;AV7,AW7&gt;AX7,AY7&gt;AZ7),3,IF(OR(AND(AU7&lt;=AV7,AW7&gt;AX7,AY7&gt;AZ7),AND(AU7&gt;AV7,AW7&lt;=AX7,AY7&gt;AZ7),AND(AU7&gt;AV7,AW7&gt;AX7,AY7&lt;=AZ7)),2,IF(OR(AND(AU7&gt;AV7,AW7&lt;=AX7,AY7&lt;=AZ7),AND(AU7&lt;=AV7,AW7&gt;AX7,AY7&lt;=AZ7),AND(AU7&lt;=AV7,AW7&lt;=AX7,AY7&gt;AZ7)),1,0)))</f>
        <v>0</v>
      </c>
      <c r="H7" s="79">
        <f>IF(AND(AU7&lt;AV7,AW7&lt;AX7,AY7&lt;AZ7),3,IF(OR(AND(AU7&gt;=AV7,AW7&lt;AX7,AY7&lt;AZ7),AND(AU7&lt;AV7,AW7&gt;=AX7,AY7&lt;AZ7),AND(AU7&lt;AV7,AW7&lt;AX7,AY7&gt;=AZ7)),2,IF(OR(AND(AU7&lt;AV7,AW7&gt;=AX7,AY7&gt;=AZ7),AND(AU7&gt;=AV7,AW7&lt;AX7,AY7&gt;=AZ7),AND(AU7&gt;=AV7,AW7&gt;=AX7,AY7&lt;AZ7)),1,0)))</f>
        <v>3</v>
      </c>
      <c r="I7" s="135">
        <f>IF(AND(AU7=AV7,AW7=AX7,AY7=AZ7),3,IF(OR(AND(NOT(AU7=AV7),AW7=AX7,AY7=AZ7),AND(AU7=AV7,NOT(AW7=AX7),AY7=AZ7),AND(AU7=AV7,AW7=AX7,NOT(AY7=AZ7))),2,IF(OR(AND(AU7=AV7,NOT(AW7=AX7),NOT(AY7=AZ7)),AND(NOT(AU7=AV7),AW7=AX7,NOT(AY7=AZ7)),AND(NOT(AU7=AV7),NOT(AW7=AX7),AY7=AZ7)),1,0)))</f>
        <v>0</v>
      </c>
      <c r="J7" s="79">
        <f>(G7*3+I7*1)</f>
        <v>0</v>
      </c>
      <c r="K7" s="79">
        <f t="shared" si="0"/>
        <v>1</v>
      </c>
      <c r="L7" s="79">
        <f t="shared" si="0"/>
        <v>9</v>
      </c>
      <c r="M7" s="219">
        <f t="shared" si="1"/>
        <v>-8</v>
      </c>
      <c r="N7" s="79">
        <f>RANK(J7,J4:J7)</f>
        <v>4</v>
      </c>
      <c r="O7" s="79">
        <f>IF(AND(N7=N4,OR(M7&lt;M4,AND(M7=M4,K7&lt;K4))),N7+1,IF(AND(N7=N5,OR(M7&lt;M5,AND(M7=M5,K7&lt;K5))),N7+1,IF(AND(N7=N6,OR(M7&lt;M6,AND(M7=M6,K7&lt;K6))),N7+1,N7)))</f>
        <v>4</v>
      </c>
      <c r="P7" t="str">
        <f>B7</f>
        <v>Cameroon</v>
      </c>
      <c r="Q7" s="79"/>
      <c r="R7" s="79"/>
      <c r="S7" s="79"/>
      <c r="AU7" s="79" t="str">
        <f>LEFT(C7,1)</f>
        <v>1</v>
      </c>
      <c r="AV7" s="79" t="str">
        <f>RIGHT(C7,1)</f>
        <v>4</v>
      </c>
      <c r="AW7" s="79" t="str">
        <f>LEFT(D7,1)</f>
        <v>0</v>
      </c>
      <c r="AX7" s="79" t="str">
        <f>RIGHT(D7,1)</f>
        <v>4</v>
      </c>
      <c r="AY7" s="79" t="str">
        <f>LEFT(E7,1)</f>
        <v>0</v>
      </c>
      <c r="AZ7" s="79" t="str">
        <f>RIGHT(E7,1)</f>
        <v>1</v>
      </c>
    </row>
    <row r="8" spans="2:19" ht="13.5">
      <c r="B8" s="79"/>
      <c r="C8" s="79"/>
      <c r="D8" s="79"/>
      <c r="E8" s="79"/>
      <c r="F8" s="79"/>
      <c r="G8" s="79"/>
      <c r="H8" s="79"/>
      <c r="I8" s="135"/>
      <c r="J8" s="79"/>
      <c r="K8" s="79"/>
      <c r="L8" s="79"/>
      <c r="M8" s="219">
        <f t="shared" si="1"/>
        <v>0</v>
      </c>
      <c r="N8" s="79"/>
      <c r="O8" s="79"/>
      <c r="Q8" s="79"/>
      <c r="R8" s="79"/>
      <c r="S8" s="79"/>
    </row>
    <row r="9" spans="2:19" ht="13.5">
      <c r="B9" s="252" t="s">
        <v>96</v>
      </c>
      <c r="C9" s="253"/>
      <c r="D9" s="253"/>
      <c r="E9" s="253"/>
      <c r="F9" s="254"/>
      <c r="G9" s="79"/>
      <c r="H9" s="79"/>
      <c r="I9" s="135"/>
      <c r="J9" s="79"/>
      <c r="K9" s="79"/>
      <c r="L9" s="79"/>
      <c r="M9" s="219">
        <f t="shared" si="1"/>
        <v>0</v>
      </c>
      <c r="N9" s="79"/>
      <c r="O9" s="79"/>
      <c r="Q9" s="79"/>
      <c r="R9" s="79"/>
      <c r="S9" s="79"/>
    </row>
    <row r="10" spans="2:19" ht="14.25">
      <c r="B10" s="93"/>
      <c r="C10" s="93" t="s">
        <v>369</v>
      </c>
      <c r="D10" s="93" t="s">
        <v>363</v>
      </c>
      <c r="E10" s="94" t="s">
        <v>434</v>
      </c>
      <c r="F10" s="93" t="s">
        <v>67</v>
      </c>
      <c r="G10" s="79"/>
      <c r="H10" s="79"/>
      <c r="I10" s="135"/>
      <c r="J10" s="79"/>
      <c r="K10" s="79"/>
      <c r="L10" s="79"/>
      <c r="M10" s="219">
        <f t="shared" si="1"/>
        <v>0</v>
      </c>
      <c r="N10" s="79"/>
      <c r="O10" s="79"/>
      <c r="Q10" s="79"/>
      <c r="R10" s="79"/>
      <c r="S10" s="79"/>
    </row>
    <row r="11" spans="2:52" ht="13.5">
      <c r="B11" s="97" t="str">
        <f>C10</f>
        <v>Spain</v>
      </c>
      <c r="C11" s="136" t="s">
        <v>94</v>
      </c>
      <c r="D11" s="137" t="str">
        <f>IF(Scores!J16="","",Scores!J16)</f>
        <v>1-5</v>
      </c>
      <c r="E11" s="136" t="str">
        <f>IF(Scores!K16="","",Scores!K16)</f>
        <v>0-2</v>
      </c>
      <c r="F11" s="136" t="str">
        <f>IF(Scores!L16="","",Scores!L16)</f>
        <v>3-0</v>
      </c>
      <c r="G11" s="79">
        <f>IF(AND(AU11&gt;AV11,AW11&gt;AX11,AY11&gt;AZ11),3,IF(OR(AND(AU11&lt;=AV11,AW11&gt;AX11,AY11&gt;AZ11),AND(AU11&gt;AV11,AW11&lt;=AX11,AY11&gt;AZ11),AND(AU11&gt;AV11,AW11&gt;AX11,AY11&lt;=AZ11)),2,IF(OR(AND(AU11&gt;AV11,AW11&lt;=AX11,AY11&lt;=AZ11),AND(AU11&lt;=AV11,AW11&gt;AX11,AY11&lt;=AZ11),AND(AU11&lt;=AV11,AW11&lt;=AX11,AY11&gt;AZ11)),1,0)))</f>
        <v>1</v>
      </c>
      <c r="H11" s="79">
        <f>IF(AND(AU11&lt;AV11,AW11&lt;AX11,AY11&lt;AZ11),3,IF(OR(AND(AU11&gt;=AV11,AW11&lt;AX11,AY11&lt;AZ11),AND(AU11&lt;AV11,AW11&gt;=AX11,AY11&lt;AZ11),AND(AU11&lt;AV11,AW11&lt;AX11,AY11&gt;=AZ11)),2,IF(OR(AND(AU11&lt;AV11,AW11&gt;=AX11,AY11&gt;=AZ11),AND(AU11&gt;=AV11,AW11&lt;AX11,AY11&gt;=AZ11),AND(AU11&gt;=AV11,AW11&gt;=AX11,AY11&lt;AZ11)),1,0)))</f>
        <v>2</v>
      </c>
      <c r="I11" s="135">
        <f>IF(AND(AU11=AV11,AW11=AX11,AY11=AZ11),3,IF(OR(AND(NOT(AU11=AV11),AW11=AX11,AY11=AZ11),AND(AU11=AV11,NOT(AW11=AX11),AY11=AZ11),AND(AU11=AV11,AW11=AX11,NOT(AY11=AZ11))),2,IF(OR(AND(AU11=AV11,NOT(AW11=AX11),NOT(AY11=AZ11)),AND(NOT(AU11=AV11),AW11=AX11,NOT(AY11=AZ11)),AND(NOT(AU11=AV11),NOT(AW11=AX11),AY11=AZ11)),1,0)))</f>
        <v>0</v>
      </c>
      <c r="J11" s="79">
        <f>(G11*3+I11*1)</f>
        <v>3</v>
      </c>
      <c r="K11" s="79">
        <f aca="true" t="shared" si="2" ref="K11:L14">IF(ISERROR(AU11+AW11+AY11),"",AU11+AW11+AY11)</f>
        <v>4</v>
      </c>
      <c r="L11" s="79">
        <f t="shared" si="2"/>
        <v>7</v>
      </c>
      <c r="M11" s="219">
        <f t="shared" si="1"/>
        <v>-3</v>
      </c>
      <c r="N11" s="79">
        <f>RANK(J11,J11:J14)</f>
        <v>3</v>
      </c>
      <c r="O11" s="79">
        <f>IF(AND(N11=N12,OR(M11&lt;M12,AND(M11=M12,K11&lt;K12))),N11+1,IF(AND(N11=N13,OR(M11&lt;M13,AND(M11=M13,K11&lt;K13))),N11+1,IF(AND(N11=N14,OR(M11&lt;M14,AND(M11=M14,K11&lt;K14))),N11+1,N11)))</f>
        <v>3</v>
      </c>
      <c r="P11" t="str">
        <f>B11</f>
        <v>Spain</v>
      </c>
      <c r="Q11" s="79">
        <v>1</v>
      </c>
      <c r="R11" s="79">
        <f>MATCH(Q11,O11:O14,0)</f>
        <v>2</v>
      </c>
      <c r="S11" s="79" t="str">
        <f>INDEX(O11:P14,R11,2)</f>
        <v>Netherlands</v>
      </c>
      <c r="AU11" s="79" t="str">
        <f>LEFT(D11,1)</f>
        <v>1</v>
      </c>
      <c r="AV11" s="79" t="str">
        <f>RIGHT(D11,1)</f>
        <v>5</v>
      </c>
      <c r="AW11" s="79" t="str">
        <f>LEFT(E11,1)</f>
        <v>0</v>
      </c>
      <c r="AX11" s="79" t="str">
        <f>RIGHT(E11,1)</f>
        <v>2</v>
      </c>
      <c r="AY11" s="79" t="str">
        <f>LEFT(F11,1)</f>
        <v>3</v>
      </c>
      <c r="AZ11" s="79" t="str">
        <f>RIGHT(F11,1)</f>
        <v>0</v>
      </c>
    </row>
    <row r="12" spans="2:52" ht="13.5">
      <c r="B12" s="97" t="str">
        <f>D10</f>
        <v>Netherlands</v>
      </c>
      <c r="C12" s="136" t="str">
        <f>IF(Scores!I17="","",Scores!I17)</f>
        <v>5-1</v>
      </c>
      <c r="D12" s="136" t="s">
        <v>94</v>
      </c>
      <c r="E12" s="136" t="str">
        <f>IF(Scores!K17="","",Scores!K17)</f>
        <v>2-0</v>
      </c>
      <c r="F12" s="136" t="str">
        <f>IF(Scores!L17="","",Scores!L17)</f>
        <v>3-2</v>
      </c>
      <c r="G12" s="79">
        <f>IF(AND(AU12&gt;AV12,AW12&gt;AX12,AY12&gt;AZ12),3,IF(OR(AND(AU12&lt;=AV12,AW12&gt;AX12,AY12&gt;AZ12),AND(AU12&gt;AV12,AW12&lt;=AX12,AY12&gt;AZ12),AND(AU12&gt;AV12,AW12&gt;AX12,AY12&lt;=AZ12)),2,IF(OR(AND(AU12&gt;AV12,AW12&lt;=AX12,AY12&lt;=AZ12),AND(AU12&lt;=AV12,AW12&gt;AX12,AY12&lt;=AZ12),AND(AU12&lt;=AV12,AW12&lt;=AX12,AY12&gt;AZ12)),1,0)))</f>
        <v>3</v>
      </c>
      <c r="H12" s="79">
        <f>IF(AND(AU12&lt;AV12,AW12&lt;AX12,AY12&lt;AZ12),3,IF(OR(AND(AU12&gt;=AV12,AW12&lt;AX12,AY12&lt;AZ12),AND(AU12&lt;AV12,AW12&gt;=AX12,AY12&lt;AZ12),AND(AU12&lt;AV12,AW12&lt;AX12,AY12&gt;=AZ12)),2,IF(OR(AND(AU12&lt;AV12,AW12&gt;=AX12,AY12&gt;=AZ12),AND(AU12&gt;=AV12,AW12&lt;AX12,AY12&gt;=AZ12),AND(AU12&gt;=AV12,AW12&gt;=AX12,AY12&lt;AZ12)),1,0)))</f>
        <v>0</v>
      </c>
      <c r="I12" s="135">
        <f>IF(AND(AU12=AV12,AW12=AX12,AY12=AZ12),3,IF(OR(AND(NOT(AU12=AV12),AW12=AX12,AY12=AZ12),AND(AU12=AV12,NOT(AW12=AX12),AY12=AZ12),AND(AU12=AV12,AW12=AX12,NOT(AY12=AZ12))),2,IF(OR(AND(AU12=AV12,NOT(AW12=AX12),NOT(AY12=AZ12)),AND(NOT(AU12=AV12),AW12=AX12,NOT(AY12=AZ12)),AND(NOT(AU12=AV12),NOT(AW12=AX12),AY12=AZ12)),1,0)))</f>
        <v>0</v>
      </c>
      <c r="J12" s="79">
        <f>(G12*3+I12*1)</f>
        <v>9</v>
      </c>
      <c r="K12" s="79">
        <f t="shared" si="2"/>
        <v>10</v>
      </c>
      <c r="L12" s="79">
        <f t="shared" si="2"/>
        <v>3</v>
      </c>
      <c r="M12" s="219">
        <f t="shared" si="1"/>
        <v>7</v>
      </c>
      <c r="N12" s="79">
        <f>RANK(J12,J11:J14)</f>
        <v>1</v>
      </c>
      <c r="O12" s="79">
        <f>IF(AND(N12=N11,OR(M12&lt;M11,AND(M12=M11,K12&lt;K11))),N12+1,IF(AND(N12=N13,OR(M12&lt;M13,AND(M12=M13,K12&lt;K13))),N12+1,IF(AND(N12=N14,OR(M12&lt;M14,AND(M12=M14,K12&lt;K14))),N12+1,N12)))</f>
        <v>1</v>
      </c>
      <c r="P12" t="str">
        <f>B12</f>
        <v>Netherlands</v>
      </c>
      <c r="Q12" s="79">
        <v>2</v>
      </c>
      <c r="R12" s="79">
        <f>MATCH(Q12,O11:O14,0)</f>
        <v>3</v>
      </c>
      <c r="S12" s="79" t="str">
        <f>INDEX(O11:P14,R12,2)</f>
        <v>Chile</v>
      </c>
      <c r="AU12" s="79" t="str">
        <f>LEFT(C12,1)</f>
        <v>5</v>
      </c>
      <c r="AV12" s="79" t="str">
        <f>RIGHT(C12,1)</f>
        <v>1</v>
      </c>
      <c r="AW12" s="79" t="str">
        <f>LEFT(E12,1)</f>
        <v>2</v>
      </c>
      <c r="AX12" s="79" t="str">
        <f>RIGHT(E12,1)</f>
        <v>0</v>
      </c>
      <c r="AY12" s="79" t="str">
        <f>LEFT(F12,1)</f>
        <v>3</v>
      </c>
      <c r="AZ12" s="79" t="str">
        <f>RIGHT(F12,1)</f>
        <v>2</v>
      </c>
    </row>
    <row r="13" spans="2:52" ht="14.25">
      <c r="B13" s="98" t="str">
        <f>E10</f>
        <v>Chile</v>
      </c>
      <c r="C13" s="136" t="str">
        <f>IF(Scores!I18="","",Scores!I18)</f>
        <v>2-0</v>
      </c>
      <c r="D13" s="136" t="str">
        <f>IF(Scores!J18="","",Scores!J18)</f>
        <v>0-2</v>
      </c>
      <c r="E13" s="136" t="s">
        <v>94</v>
      </c>
      <c r="F13" s="136" t="str">
        <f>IF(Scores!L18="","",Scores!L18)</f>
        <v>3-1</v>
      </c>
      <c r="G13" s="79">
        <f>IF(AND(AU13&gt;AV13,AW13&gt;AX13,AY13&gt;AZ13),3,IF(OR(AND(AU13&lt;=AV13,AW13&gt;AX13,AY13&gt;AZ13),AND(AU13&gt;AV13,AW13&lt;=AX13,AY13&gt;AZ13),AND(AU13&gt;AV13,AW13&gt;AX13,AY13&lt;=AZ13)),2,IF(OR(AND(AU13&gt;AV13,AW13&lt;=AX13,AY13&lt;=AZ13),AND(AU13&lt;=AV13,AW13&gt;AX13,AY13&lt;=AZ13),AND(AU13&lt;=AV13,AW13&lt;=AX13,AY13&gt;AZ13)),1,0)))</f>
        <v>2</v>
      </c>
      <c r="H13" s="79">
        <f>IF(AND(AU13&lt;AV13,AW13&lt;AX13,AY13&lt;AZ13),3,IF(OR(AND(AU13&gt;=AV13,AW13&lt;AX13,AY13&lt;AZ13),AND(AU13&lt;AV13,AW13&gt;=AX13,AY13&lt;AZ13),AND(AU13&lt;AV13,AW13&lt;AX13,AY13&gt;=AZ13)),2,IF(OR(AND(AU13&lt;AV13,AW13&gt;=AX13,AY13&gt;=AZ13),AND(AU13&gt;=AV13,AW13&lt;AX13,AY13&gt;=AZ13),AND(AU13&gt;=AV13,AW13&gt;=AX13,AY13&lt;AZ13)),1,0)))</f>
        <v>1</v>
      </c>
      <c r="I13" s="135">
        <f>IF(AND(AU13=AV13,AW13=AX13,AY13=AZ13),3,IF(OR(AND(NOT(AU13=AV13),AW13=AX13,AY13=AZ13),AND(AU13=AV13,NOT(AW13=AX13),AY13=AZ13),AND(AU13=AV13,AW13=AX13,NOT(AY13=AZ13))),2,IF(OR(AND(AU13=AV13,NOT(AW13=AX13),NOT(AY13=AZ13)),AND(NOT(AU13=AV13),AW13=AX13,NOT(AY13=AZ13)),AND(NOT(AU13=AV13),NOT(AW13=AX13),AY13=AZ13)),1,0)))</f>
        <v>0</v>
      </c>
      <c r="J13" s="79">
        <f>(G13*3+I13*1)</f>
        <v>6</v>
      </c>
      <c r="K13" s="79">
        <f t="shared" si="2"/>
        <v>5</v>
      </c>
      <c r="L13" s="79">
        <f t="shared" si="2"/>
        <v>3</v>
      </c>
      <c r="M13" s="219">
        <f t="shared" si="1"/>
        <v>2</v>
      </c>
      <c r="N13" s="79">
        <f>RANK(J13,J11:J14)</f>
        <v>2</v>
      </c>
      <c r="O13" s="79">
        <f>IF(AND(N13=N11,OR(M13&lt;M11,AND(M13=M11,K13&lt;K11))),N13+1,IF(AND(N13=N12,OR(M13&lt;M12,AND(M13=M12,K13&lt;K12))),N13+1,IF(AND(N13=N14,OR(M13&lt;M14,AND(M13=M14,K13&lt;K14))),N13+1,N13)))</f>
        <v>2</v>
      </c>
      <c r="P13" t="str">
        <f>B13</f>
        <v>Chile</v>
      </c>
      <c r="Q13" s="79"/>
      <c r="R13" s="79"/>
      <c r="S13" s="79"/>
      <c r="AU13" s="79" t="str">
        <f>LEFT(C13,1)</f>
        <v>2</v>
      </c>
      <c r="AV13" s="79" t="str">
        <f>RIGHT(C13,1)</f>
        <v>0</v>
      </c>
      <c r="AW13" s="79" t="str">
        <f>LEFT(D13,1)</f>
        <v>0</v>
      </c>
      <c r="AX13" s="79" t="str">
        <f>RIGHT(D13,1)</f>
        <v>2</v>
      </c>
      <c r="AY13" s="79" t="str">
        <f>LEFT(F13,1)</f>
        <v>3</v>
      </c>
      <c r="AZ13" s="79" t="str">
        <f>RIGHT(F13,1)</f>
        <v>1</v>
      </c>
    </row>
    <row r="14" spans="2:52" ht="13.5">
      <c r="B14" s="97" t="str">
        <f>F10</f>
        <v>Australia</v>
      </c>
      <c r="C14" s="136" t="str">
        <f>IF(Scores!I19="","",Scores!I19)</f>
        <v>0-3</v>
      </c>
      <c r="D14" s="136" t="str">
        <f>IF(Scores!J19="","",Scores!J19)</f>
        <v>2-3</v>
      </c>
      <c r="E14" s="136" t="str">
        <f>IF(Scores!K19="","",Scores!K19)</f>
        <v>1-3</v>
      </c>
      <c r="F14" s="136" t="s">
        <v>94</v>
      </c>
      <c r="G14" s="79">
        <f>IF(AND(AU14&gt;AV14,AW14&gt;AX14,AY14&gt;AZ14),3,IF(OR(AND(AU14&lt;=AV14,AW14&gt;AX14,AY14&gt;AZ14),AND(AU14&gt;AV14,AW14&lt;=AX14,AY14&gt;AZ14),AND(AU14&gt;AV14,AW14&gt;AX14,AY14&lt;=AZ14)),2,IF(OR(AND(AU14&gt;AV14,AW14&lt;=AX14,AY14&lt;=AZ14),AND(AU14&lt;=AV14,AW14&gt;AX14,AY14&lt;=AZ14),AND(AU14&lt;=AV14,AW14&lt;=AX14,AY14&gt;AZ14)),1,0)))</f>
        <v>0</v>
      </c>
      <c r="H14" s="79">
        <f>IF(AND(AU14&lt;AV14,AW14&lt;AX14,AY14&lt;AZ14),3,IF(OR(AND(AU14&gt;=AV14,AW14&lt;AX14,AY14&lt;AZ14),AND(AU14&lt;AV14,AW14&gt;=AX14,AY14&lt;AZ14),AND(AU14&lt;AV14,AW14&lt;AX14,AY14&gt;=AZ14)),2,IF(OR(AND(AU14&lt;AV14,AW14&gt;=AX14,AY14&gt;=AZ14),AND(AU14&gt;=AV14,AW14&lt;AX14,AY14&gt;=AZ14),AND(AU14&gt;=AV14,AW14&gt;=AX14,AY14&lt;AZ14)),1,0)))</f>
        <v>3</v>
      </c>
      <c r="I14" s="135">
        <f>IF(AND(AU14=AV14,AW14=AX14,AY14=AZ14),3,IF(OR(AND(NOT(AU14=AV14),AW14=AX14,AY14=AZ14),AND(AU14=AV14,NOT(AW14=AX14),AY14=AZ14),AND(AU14=AV14,AW14=AX14,NOT(AY14=AZ14))),2,IF(OR(AND(AU14=AV14,NOT(AW14=AX14),NOT(AY14=AZ14)),AND(NOT(AU14=AV14),AW14=AX14,NOT(AY14=AZ14)),AND(NOT(AU14=AV14),NOT(AW14=AX14),AY14=AZ14)),1,0)))</f>
        <v>0</v>
      </c>
      <c r="J14" s="79">
        <f>(G14*3+I14*1)</f>
        <v>0</v>
      </c>
      <c r="K14" s="79">
        <f t="shared" si="2"/>
        <v>3</v>
      </c>
      <c r="L14" s="79">
        <f t="shared" si="2"/>
        <v>9</v>
      </c>
      <c r="M14" s="219">
        <f t="shared" si="1"/>
        <v>-6</v>
      </c>
      <c r="N14" s="79">
        <f>RANK(J14,J11:J14)</f>
        <v>4</v>
      </c>
      <c r="O14" s="79">
        <f>IF(AND(N14=N11,OR(M14&lt;M11,AND(M14=M11,K14&lt;K11))),N14+1,IF(AND(N14=N12,OR(M14&lt;M12,AND(M14=M12,K14&lt;K12))),N14+1,IF(AND(N14=N13,OR(M14&lt;M13,AND(M14=M13,K14&lt;K13))),N14+1,N14)))</f>
        <v>4</v>
      </c>
      <c r="P14" t="str">
        <f>B14</f>
        <v>Australia</v>
      </c>
      <c r="Q14" s="79"/>
      <c r="R14" s="79"/>
      <c r="S14" s="79"/>
      <c r="AU14" s="79" t="str">
        <f>LEFT(C14,1)</f>
        <v>0</v>
      </c>
      <c r="AV14" s="79" t="str">
        <f>RIGHT(C14,1)</f>
        <v>3</v>
      </c>
      <c r="AW14" s="79" t="str">
        <f>LEFT(D14,1)</f>
        <v>2</v>
      </c>
      <c r="AX14" s="79" t="str">
        <f>RIGHT(D14,1)</f>
        <v>3</v>
      </c>
      <c r="AY14" s="79" t="str">
        <f>LEFT(E14,1)</f>
        <v>1</v>
      </c>
      <c r="AZ14" s="79" t="str">
        <f>RIGHT(E14,1)</f>
        <v>3</v>
      </c>
    </row>
    <row r="15" spans="2:19" ht="13.5">
      <c r="B15" s="79"/>
      <c r="C15" s="79"/>
      <c r="D15" s="79"/>
      <c r="E15" s="79"/>
      <c r="F15" s="79"/>
      <c r="G15" s="79"/>
      <c r="H15" s="79"/>
      <c r="I15" s="135"/>
      <c r="J15" s="79"/>
      <c r="K15" s="79"/>
      <c r="L15" s="79"/>
      <c r="M15" s="219">
        <f t="shared" si="1"/>
        <v>0</v>
      </c>
      <c r="N15" s="79"/>
      <c r="O15" s="79"/>
      <c r="Q15" s="79"/>
      <c r="R15" s="79"/>
      <c r="S15" s="79"/>
    </row>
    <row r="16" spans="2:19" ht="13.5">
      <c r="B16" s="252" t="s">
        <v>97</v>
      </c>
      <c r="C16" s="253"/>
      <c r="D16" s="253"/>
      <c r="E16" s="253"/>
      <c r="F16" s="254"/>
      <c r="G16" s="79"/>
      <c r="H16" s="79"/>
      <c r="I16" s="135"/>
      <c r="J16" s="79"/>
      <c r="K16" s="79"/>
      <c r="L16" s="79"/>
      <c r="M16" s="219">
        <f t="shared" si="1"/>
        <v>0</v>
      </c>
      <c r="N16" s="79"/>
      <c r="O16" s="79"/>
      <c r="Q16" s="79"/>
      <c r="R16" s="79"/>
      <c r="S16" s="79"/>
    </row>
    <row r="17" spans="2:19" ht="14.25">
      <c r="B17" s="93"/>
      <c r="C17" s="93" t="s">
        <v>437</v>
      </c>
      <c r="D17" s="93" t="s">
        <v>439</v>
      </c>
      <c r="E17" s="94" t="s">
        <v>440</v>
      </c>
      <c r="F17" s="93" t="s">
        <v>74</v>
      </c>
      <c r="G17" s="79"/>
      <c r="H17" s="79"/>
      <c r="I17" s="135"/>
      <c r="J17" s="79"/>
      <c r="K17" s="79"/>
      <c r="L17" s="79"/>
      <c r="M17" s="219">
        <f t="shared" si="1"/>
        <v>0</v>
      </c>
      <c r="N17" s="79"/>
      <c r="O17" s="79"/>
      <c r="Q17" s="79"/>
      <c r="R17" s="79"/>
      <c r="S17" s="79"/>
    </row>
    <row r="18" spans="2:52" ht="13.5">
      <c r="B18" s="97" t="str">
        <f>C17</f>
        <v>Colombia</v>
      </c>
      <c r="C18" s="136" t="s">
        <v>94</v>
      </c>
      <c r="D18" s="137" t="str">
        <f>IF(Scores!P16="","",Scores!P16)</f>
        <v>3-0</v>
      </c>
      <c r="E18" s="136" t="str">
        <f>IF(Scores!Q16="","",Scores!Q16)</f>
        <v>2-1</v>
      </c>
      <c r="F18" s="136" t="str">
        <f>IF(Scores!R16="","",Scores!R16)</f>
        <v>4-1</v>
      </c>
      <c r="G18" s="79">
        <f>IF(AND(AU18&gt;AV18,AW18&gt;AX18,AY18&gt;AZ18),3,IF(OR(AND(AU18&lt;=AV18,AW18&gt;AX18,AY18&gt;AZ18),AND(AU18&gt;AV18,AW18&lt;=AX18,AY18&gt;AZ18),AND(AU18&gt;AV18,AW18&gt;AX18,AY18&lt;=AZ18)),2,IF(OR(AND(AU18&gt;AV18,AW18&lt;=AX18,AY18&lt;=AZ18),AND(AU18&lt;=AV18,AW18&gt;AX18,AY18&lt;=AZ18),AND(AU18&lt;=AV18,AW18&lt;=AX18,AY18&gt;AZ18)),1,0)))</f>
        <v>3</v>
      </c>
      <c r="H18" s="79">
        <f>IF(AND(AU18&lt;AV18,AW18&lt;AX18,AY18&lt;AZ18),3,IF(OR(AND(AU18&gt;=AV18,AW18&lt;AX18,AY18&lt;AZ18),AND(AU18&lt;AV18,AW18&gt;=AX18,AY18&lt;AZ18),AND(AU18&lt;AV18,AW18&lt;AX18,AY18&gt;=AZ18)),2,IF(OR(AND(AU18&lt;AV18,AW18&gt;=AX18,AY18&gt;=AZ18),AND(AU18&gt;=AV18,AW18&lt;AX18,AY18&gt;=AZ18),AND(AU18&gt;=AV18,AW18&gt;=AX18,AY18&lt;AZ18)),1,0)))</f>
        <v>0</v>
      </c>
      <c r="I18" s="135">
        <f>IF(AND(AU18=AV18,AW18=AX18,AY18=AZ18),3,IF(OR(AND(NOT(AU18=AV18),AW18=AX18,AY18=AZ18),AND(AU18=AV18,NOT(AW18=AX18),AY18=AZ18),AND(AU18=AV18,AW18=AX18,NOT(AY18=AZ18))),2,IF(OR(AND(AU18=AV18,NOT(AW18=AX18),NOT(AY18=AZ18)),AND(NOT(AU18=AV18),AW18=AX18,NOT(AY18=AZ18)),AND(NOT(AU18=AV18),NOT(AW18=AX18),AY18=AZ18)),1,0)))</f>
        <v>0</v>
      </c>
      <c r="J18" s="79">
        <f>(G18*3+I18*1)</f>
        <v>9</v>
      </c>
      <c r="K18" s="79">
        <f aca="true" t="shared" si="3" ref="K18:L21">IF(ISERROR(AU18+AW18+AY18),"",AU18+AW18+AY18)</f>
        <v>9</v>
      </c>
      <c r="L18" s="79">
        <f t="shared" si="3"/>
        <v>2</v>
      </c>
      <c r="M18" s="219">
        <f t="shared" si="1"/>
        <v>7</v>
      </c>
      <c r="N18" s="79">
        <f>RANK(J18,J18:J21)</f>
        <v>1</v>
      </c>
      <c r="O18" s="79">
        <f>IF(AND(N18=N19,OR(M18&lt;M19,AND(M18=M19,K18&lt;K19))),N18+1,IF(AND(N18=N20,OR(M18&lt;M20,AND(M18=M20,K18&lt;K20))),N18+1,IF(AND(N18=N21,OR(M18&lt;M21,AND(M18=M21,K18&lt;K21))),N18+1,N18)))</f>
        <v>1</v>
      </c>
      <c r="P18" t="str">
        <f>B18</f>
        <v>Colombia</v>
      </c>
      <c r="Q18" s="79">
        <v>1</v>
      </c>
      <c r="R18" s="79">
        <f>MATCH(Q18,O18:O21,0)</f>
        <v>1</v>
      </c>
      <c r="S18" s="79" t="str">
        <f>INDEX(O18:P21,R18,2)</f>
        <v>Colombia</v>
      </c>
      <c r="AU18" s="79" t="str">
        <f>LEFT(D18,1)</f>
        <v>3</v>
      </c>
      <c r="AV18" s="79" t="str">
        <f>RIGHT(D18,1)</f>
        <v>0</v>
      </c>
      <c r="AW18" s="79" t="str">
        <f>LEFT(E18,1)</f>
        <v>2</v>
      </c>
      <c r="AX18" s="79" t="str">
        <f>RIGHT(E18,1)</f>
        <v>1</v>
      </c>
      <c r="AY18" s="79" t="str">
        <f>LEFT(F18,1)</f>
        <v>4</v>
      </c>
      <c r="AZ18" s="79" t="str">
        <f>RIGHT(F18,1)</f>
        <v>1</v>
      </c>
    </row>
    <row r="19" spans="2:52" ht="13.5">
      <c r="B19" s="97" t="str">
        <f>D17</f>
        <v>Greece</v>
      </c>
      <c r="C19" s="136" t="str">
        <f>IF(Scores!O17="","",Scores!O17)</f>
        <v>0-3</v>
      </c>
      <c r="D19" s="136" t="s">
        <v>94</v>
      </c>
      <c r="E19" s="136" t="str">
        <f>IF(Scores!Q17="","",Scores!Q17)</f>
        <v>2-1</v>
      </c>
      <c r="F19" s="136" t="str">
        <f>IF(Scores!R17="","",Scores!R17)</f>
        <v>0-0</v>
      </c>
      <c r="G19" s="79">
        <f>IF(AND(AU19&gt;AV19,AW19&gt;AX19,AY19&gt;AZ19),3,IF(OR(AND(AU19&lt;=AV19,AW19&gt;AX19,AY19&gt;AZ19),AND(AU19&gt;AV19,AW19&lt;=AX19,AY19&gt;AZ19),AND(AU19&gt;AV19,AW19&gt;AX19,AY19&lt;=AZ19)),2,IF(OR(AND(AU19&gt;AV19,AW19&lt;=AX19,AY19&lt;=AZ19),AND(AU19&lt;=AV19,AW19&gt;AX19,AY19&lt;=AZ19),AND(AU19&lt;=AV19,AW19&lt;=AX19,AY19&gt;AZ19)),1,0)))</f>
        <v>1</v>
      </c>
      <c r="H19" s="79">
        <f>IF(AND(AU19&lt;AV19,AW19&lt;AX19,AY19&lt;AZ19),3,IF(OR(AND(AU19&gt;=AV19,AW19&lt;AX19,AY19&lt;AZ19),AND(AU19&lt;AV19,AW19&gt;=AX19,AY19&lt;AZ19),AND(AU19&lt;AV19,AW19&lt;AX19,AY19&gt;=AZ19)),2,IF(OR(AND(AU19&lt;AV19,AW19&gt;=AX19,AY19&gt;=AZ19),AND(AU19&gt;=AV19,AW19&lt;AX19,AY19&gt;=AZ19),AND(AU19&gt;=AV19,AW19&gt;=AX19,AY19&lt;AZ19)),1,0)))</f>
        <v>1</v>
      </c>
      <c r="I19" s="135">
        <f>IF(AND(AU19=AV19,AW19=AX19,AY19=AZ19),3,IF(OR(AND(NOT(AU19=AV19),AW19=AX19,AY19=AZ19),AND(AU19=AV19,NOT(AW19=AX19),AY19=AZ19),AND(AU19=AV19,AW19=AX19,NOT(AY19=AZ19))),2,IF(OR(AND(AU19=AV19,NOT(AW19=AX19),NOT(AY19=AZ19)),AND(NOT(AU19=AV19),AW19=AX19,NOT(AY19=AZ19)),AND(NOT(AU19=AV19),NOT(AW19=AX19),AY19=AZ19)),1,0)))</f>
        <v>1</v>
      </c>
      <c r="J19" s="79">
        <f>(G19*3+I19*1)</f>
        <v>4</v>
      </c>
      <c r="K19" s="79">
        <f t="shared" si="3"/>
        <v>2</v>
      </c>
      <c r="L19" s="79">
        <f t="shared" si="3"/>
        <v>4</v>
      </c>
      <c r="M19" s="219">
        <f t="shared" si="1"/>
        <v>-2</v>
      </c>
      <c r="N19" s="79">
        <f>RANK(J19,J18:J21)</f>
        <v>2</v>
      </c>
      <c r="O19" s="79">
        <f>IF(AND(N19=N18,OR(M19&lt;M18,AND(M19=M18,K19&lt;K18))),N19+1,IF(AND(N19=N20,OR(M19&lt;M20,AND(M19=M20,K19&lt;K20))),N19+1,IF(AND(N19=N21,OR(M19&lt;M21,AND(M19=M21,K19&lt;K21))),N19+1,N19)))</f>
        <v>2</v>
      </c>
      <c r="P19" t="str">
        <f>B19</f>
        <v>Greece</v>
      </c>
      <c r="Q19" s="79">
        <v>2</v>
      </c>
      <c r="R19" s="79">
        <f>MATCH(Q19,O18:O21,0)</f>
        <v>2</v>
      </c>
      <c r="S19" s="79" t="str">
        <f>INDEX(O18:P21,R19,2)</f>
        <v>Greece</v>
      </c>
      <c r="AU19" s="79" t="str">
        <f>LEFT(C19,1)</f>
        <v>0</v>
      </c>
      <c r="AV19" s="79" t="str">
        <f>RIGHT(C19,1)</f>
        <v>3</v>
      </c>
      <c r="AW19" s="79" t="str">
        <f>LEFT(E19,1)</f>
        <v>2</v>
      </c>
      <c r="AX19" s="79" t="str">
        <f>RIGHT(E19,1)</f>
        <v>1</v>
      </c>
      <c r="AY19" s="79" t="str">
        <f>LEFT(F19,1)</f>
        <v>0</v>
      </c>
      <c r="AZ19" s="79" t="str">
        <f>RIGHT(F19,1)</f>
        <v>0</v>
      </c>
    </row>
    <row r="20" spans="2:52" ht="14.25">
      <c r="B20" s="98" t="str">
        <f>E17</f>
        <v>Cote divoire</v>
      </c>
      <c r="C20" s="136" t="str">
        <f>IF(Scores!O18="","",Scores!O18)</f>
        <v>1-2</v>
      </c>
      <c r="D20" s="136" t="str">
        <f>IF(Scores!P18="","",Scores!P18)</f>
        <v>1-2</v>
      </c>
      <c r="E20" s="136" t="s">
        <v>94</v>
      </c>
      <c r="F20" s="136" t="str">
        <f>IF(Scores!R18="","",Scores!R18)</f>
        <v>2-1</v>
      </c>
      <c r="G20" s="79">
        <f>IF(AND(AU20&gt;AV20,AW20&gt;AX20,AY20&gt;AZ20),3,IF(OR(AND(AU20&lt;=AV20,AW20&gt;AX20,AY20&gt;AZ20),AND(AU20&gt;AV20,AW20&lt;=AX20,AY20&gt;AZ20),AND(AU20&gt;AV20,AW20&gt;AX20,AY20&lt;=AZ20)),2,IF(OR(AND(AU20&gt;AV20,AW20&lt;=AX20,AY20&lt;=AZ20),AND(AU20&lt;=AV20,AW20&gt;AX20,AY20&lt;=AZ20),AND(AU20&lt;=AV20,AW20&lt;=AX20,AY20&gt;AZ20)),1,0)))</f>
        <v>1</v>
      </c>
      <c r="H20" s="79">
        <f>IF(AND(AU20&lt;AV20,AW20&lt;AX20,AY20&lt;AZ20),3,IF(OR(AND(AU20&gt;=AV20,AW20&lt;AX20,AY20&lt;AZ20),AND(AU20&lt;AV20,AW20&gt;=AX20,AY20&lt;AZ20),AND(AU20&lt;AV20,AW20&lt;AX20,AY20&gt;=AZ20)),2,IF(OR(AND(AU20&lt;AV20,AW20&gt;=AX20,AY20&gt;=AZ20),AND(AU20&gt;=AV20,AW20&lt;AX20,AY20&gt;=AZ20),AND(AU20&gt;=AV20,AW20&gt;=AX20,AY20&lt;AZ20)),1,0)))</f>
        <v>2</v>
      </c>
      <c r="I20" s="135">
        <f>IF(AND(AU20=AV20,AW20=AX20,AY20=AZ20),3,IF(OR(AND(NOT(AU20=AV20),AW20=AX20,AY20=AZ20),AND(AU20=AV20,NOT(AW20=AX20),AY20=AZ20),AND(AU20=AV20,AW20=AX20,NOT(AY20=AZ20))),2,IF(OR(AND(AU20=AV20,NOT(AW20=AX20),NOT(AY20=AZ20)),AND(NOT(AU20=AV20),AW20=AX20,NOT(AY20=AZ20)),AND(NOT(AU20=AV20),NOT(AW20=AX20),AY20=AZ20)),1,0)))</f>
        <v>0</v>
      </c>
      <c r="J20" s="79">
        <f>(G20*3+I20*1)</f>
        <v>3</v>
      </c>
      <c r="K20" s="79">
        <f t="shared" si="3"/>
        <v>4</v>
      </c>
      <c r="L20" s="79">
        <f t="shared" si="3"/>
        <v>5</v>
      </c>
      <c r="M20" s="219">
        <f t="shared" si="1"/>
        <v>-1</v>
      </c>
      <c r="N20" s="79">
        <f>RANK(J20,J18:J21)</f>
        <v>3</v>
      </c>
      <c r="O20" s="79">
        <f>IF(AND(N20=N18,OR(M20&lt;M18,AND(M20=M18,K20&lt;K18))),N20+1,IF(AND(N20=N19,OR(M20&lt;M19,AND(M20=M19,K20&lt;K19))),N20+1,IF(AND(N20=N21,OR(M20&lt;M21,AND(M20=M21,K20&lt;K21))),N20+1,N20)))</f>
        <v>3</v>
      </c>
      <c r="P20" t="str">
        <f>B20</f>
        <v>Cote divoire</v>
      </c>
      <c r="Q20" s="79"/>
      <c r="R20" s="79"/>
      <c r="S20" s="79"/>
      <c r="AU20" s="79" t="str">
        <f>LEFT(C20,1)</f>
        <v>1</v>
      </c>
      <c r="AV20" s="79" t="str">
        <f>RIGHT(C20,1)</f>
        <v>2</v>
      </c>
      <c r="AW20" s="79" t="str">
        <f>LEFT(D20,1)</f>
        <v>1</v>
      </c>
      <c r="AX20" s="79" t="str">
        <f>RIGHT(D20,1)</f>
        <v>2</v>
      </c>
      <c r="AY20" s="79" t="str">
        <f>LEFT(F20,1)</f>
        <v>2</v>
      </c>
      <c r="AZ20" s="79" t="str">
        <f>RIGHT(F20,1)</f>
        <v>1</v>
      </c>
    </row>
    <row r="21" spans="2:52" ht="13.5">
      <c r="B21" s="97" t="str">
        <f>F17</f>
        <v>Japan</v>
      </c>
      <c r="C21" s="136" t="str">
        <f>IF(Scores!O19="","",Scores!O19)</f>
        <v>1-4</v>
      </c>
      <c r="D21" s="136" t="str">
        <f>IF(Scores!P19="","",Scores!P19)</f>
        <v>0-0</v>
      </c>
      <c r="E21" s="136" t="str">
        <f>IF(Scores!Q19="","",Scores!Q19)</f>
        <v>1-2</v>
      </c>
      <c r="F21" s="136" t="s">
        <v>94</v>
      </c>
      <c r="G21" s="79">
        <f>IF(AND(AU21&gt;AV21,AW21&gt;AX21,AY21&gt;AZ21),3,IF(OR(AND(AU21&lt;=AV21,AW21&gt;AX21,AY21&gt;AZ21),AND(AU21&gt;AV21,AW21&lt;=AX21,AY21&gt;AZ21),AND(AU21&gt;AV21,AW21&gt;AX21,AY21&lt;=AZ21)),2,IF(OR(AND(AU21&gt;AV21,AW21&lt;=AX21,AY21&lt;=AZ21),AND(AU21&lt;=AV21,AW21&gt;AX21,AY21&lt;=AZ21),AND(AU21&lt;=AV21,AW21&lt;=AX21,AY21&gt;AZ21)),1,0)))</f>
        <v>0</v>
      </c>
      <c r="H21" s="79">
        <f>IF(AND(AU21&lt;AV21,AW21&lt;AX21,AY21&lt;AZ21),3,IF(OR(AND(AU21&gt;=AV21,AW21&lt;AX21,AY21&lt;AZ21),AND(AU21&lt;AV21,AW21&gt;=AX21,AY21&lt;AZ21),AND(AU21&lt;AV21,AW21&lt;AX21,AY21&gt;=AZ21)),2,IF(OR(AND(AU21&lt;AV21,AW21&gt;=AX21,AY21&gt;=AZ21),AND(AU21&gt;=AV21,AW21&lt;AX21,AY21&gt;=AZ21),AND(AU21&gt;=AV21,AW21&gt;=AX21,AY21&lt;AZ21)),1,0)))</f>
        <v>2</v>
      </c>
      <c r="I21" s="135">
        <f>IF(AND(AU21=AV21,AW21=AX21,AY21=AZ21),3,IF(OR(AND(NOT(AU21=AV21),AW21=AX21,AY21=AZ21),AND(AU21=AV21,NOT(AW21=AX21),AY21=AZ21),AND(AU21=AV21,AW21=AX21,NOT(AY21=AZ21))),2,IF(OR(AND(AU21=AV21,NOT(AW21=AX21),NOT(AY21=AZ21)),AND(NOT(AU21=AV21),AW21=AX21,NOT(AY21=AZ21)),AND(NOT(AU21=AV21),NOT(AW21=AX21),AY21=AZ21)),1,0)))</f>
        <v>1</v>
      </c>
      <c r="J21" s="79">
        <f>(G21*3+I21*1)</f>
        <v>1</v>
      </c>
      <c r="K21" s="79">
        <f t="shared" si="3"/>
        <v>2</v>
      </c>
      <c r="L21" s="79">
        <f t="shared" si="3"/>
        <v>6</v>
      </c>
      <c r="M21" s="219">
        <f t="shared" si="1"/>
        <v>-4</v>
      </c>
      <c r="N21" s="79">
        <f>RANK(J21,J18:J21)</f>
        <v>4</v>
      </c>
      <c r="O21" s="79">
        <f>IF(AND(N21=N18,OR(M21&lt;M18,AND(M21=M18,K21&lt;K18))),N21+1,IF(AND(N21=N19,OR(M21&lt;M19,AND(M21=M19,K21&lt;K19))),N21+1,IF(AND(N21=N20,OR(M21&lt;M20,AND(M21=M20,K21&lt;K20))),N21+1,N21)))</f>
        <v>4</v>
      </c>
      <c r="P21" t="str">
        <f>B21</f>
        <v>Japan</v>
      </c>
      <c r="Q21" s="79"/>
      <c r="R21" s="79"/>
      <c r="S21" s="79"/>
      <c r="AU21" s="79" t="str">
        <f>LEFT(C21,1)</f>
        <v>1</v>
      </c>
      <c r="AV21" s="79" t="str">
        <f>RIGHT(C21,1)</f>
        <v>4</v>
      </c>
      <c r="AW21" s="79" t="str">
        <f>LEFT(D21,1)</f>
        <v>0</v>
      </c>
      <c r="AX21" s="79" t="str">
        <f>RIGHT(D21,1)</f>
        <v>0</v>
      </c>
      <c r="AY21" s="79" t="str">
        <f>LEFT(E21,1)</f>
        <v>1</v>
      </c>
      <c r="AZ21" s="79" t="str">
        <f>RIGHT(E21,1)</f>
        <v>2</v>
      </c>
    </row>
    <row r="22" spans="2:19" ht="13.5">
      <c r="B22" s="79"/>
      <c r="C22" s="79"/>
      <c r="D22" s="79"/>
      <c r="E22" s="79"/>
      <c r="F22" s="79"/>
      <c r="G22" s="79"/>
      <c r="H22" s="79"/>
      <c r="I22" s="135"/>
      <c r="J22" s="79"/>
      <c r="K22" s="79"/>
      <c r="L22" s="79"/>
      <c r="M22" s="219">
        <f t="shared" si="1"/>
        <v>0</v>
      </c>
      <c r="N22" s="79"/>
      <c r="O22" s="79"/>
      <c r="Q22" s="79"/>
      <c r="R22" s="79"/>
      <c r="S22" s="79"/>
    </row>
    <row r="23" spans="2:19" ht="13.5">
      <c r="B23" s="252" t="s">
        <v>98</v>
      </c>
      <c r="C23" s="253"/>
      <c r="D23" s="253"/>
      <c r="E23" s="253"/>
      <c r="F23" s="254"/>
      <c r="G23" s="79"/>
      <c r="H23" s="79"/>
      <c r="I23" s="135"/>
      <c r="J23" s="79"/>
      <c r="K23" s="79"/>
      <c r="L23" s="79"/>
      <c r="M23" s="219">
        <f t="shared" si="1"/>
        <v>0</v>
      </c>
      <c r="N23" s="79"/>
      <c r="O23" s="79"/>
      <c r="Q23" s="79"/>
      <c r="R23" s="79"/>
      <c r="S23" s="79"/>
    </row>
    <row r="24" spans="2:19" ht="14.25">
      <c r="B24" s="93"/>
      <c r="C24" s="93" t="s">
        <v>443</v>
      </c>
      <c r="D24" s="93" t="s">
        <v>77</v>
      </c>
      <c r="E24" s="94" t="s">
        <v>362</v>
      </c>
      <c r="F24" s="93" t="s">
        <v>79</v>
      </c>
      <c r="G24" s="79"/>
      <c r="H24" s="79"/>
      <c r="I24" s="135"/>
      <c r="J24" s="79"/>
      <c r="K24" s="79"/>
      <c r="L24" s="79"/>
      <c r="M24" s="219">
        <f t="shared" si="1"/>
        <v>0</v>
      </c>
      <c r="N24" s="79"/>
      <c r="O24" s="79"/>
      <c r="Q24" s="79"/>
      <c r="R24" s="79"/>
      <c r="S24" s="79"/>
    </row>
    <row r="25" spans="2:52" ht="13.5">
      <c r="B25" s="97" t="str">
        <f>C24</f>
        <v>Uruguay</v>
      </c>
      <c r="C25" s="136" t="s">
        <v>94</v>
      </c>
      <c r="D25" s="137" t="str">
        <f>IF(Scores!V16="","",Scores!V16)</f>
        <v>1-3</v>
      </c>
      <c r="E25" s="136" t="str">
        <f>IF(Scores!W16="","",Scores!W16)</f>
        <v>2-1</v>
      </c>
      <c r="F25" s="136" t="str">
        <f>IF(Scores!X16="","",Scores!X16)</f>
        <v>1-0</v>
      </c>
      <c r="G25" s="79">
        <f>IF(AND(AU25&gt;AV25,AW25&gt;AX25,AY25&gt;AZ25),3,IF(OR(AND(AU25&lt;=AV25,AW25&gt;AX25,AY25&gt;AZ25),AND(AU25&gt;AV25,AW25&lt;=AX25,AY25&gt;AZ25),AND(AU25&gt;AV25,AW25&gt;AX25,AY25&lt;=AZ25)),2,IF(OR(AND(AU25&gt;AV25,AW25&lt;=AX25,AY25&lt;=AZ25),AND(AU25&lt;=AV25,AW25&gt;AX25,AY25&lt;=AZ25),AND(AU25&lt;=AV25,AW25&lt;=AX25,AY25&gt;AZ25)),1,0)))</f>
        <v>2</v>
      </c>
      <c r="H25" s="79">
        <f>IF(AND(AU25&lt;AV25,AW25&lt;AX25,AY25&lt;AZ25),3,IF(OR(AND(AU25&gt;=AV25,AW25&lt;AX25,AY25&lt;AZ25),AND(AU25&lt;AV25,AW25&gt;=AX25,AY25&lt;AZ25),AND(AU25&lt;AV25,AW25&lt;AX25,AY25&gt;=AZ25)),2,IF(OR(AND(AU25&lt;AV25,AW25&gt;=AX25,AY25&gt;=AZ25),AND(AU25&gt;=AV25,AW25&lt;AX25,AY25&gt;=AZ25),AND(AU25&gt;=AV25,AW25&gt;=AX25,AY25&lt;AZ25)),1,0)))</f>
        <v>1</v>
      </c>
      <c r="I25" s="135">
        <f>IF(AND(AU25=AV25,AW25=AX25,AY25=AZ25),3,IF(OR(AND(NOT(AU25=AV25),AW25=AX25,AY25=AZ25),AND(AU25=AV25,NOT(AW25=AX25),AY25=AZ25),AND(AU25=AV25,AW25=AX25,NOT(AY25=AZ25))),2,IF(OR(AND(AU25=AV25,NOT(AW25=AX25),NOT(AY25=AZ25)),AND(NOT(AU25=AV25),AW25=AX25,NOT(AY25=AZ25)),AND(NOT(AU25=AV25),NOT(AW25=AX25),AY25=AZ25)),1,0)))</f>
        <v>0</v>
      </c>
      <c r="J25" s="79">
        <f>(G25*3+I25*1)</f>
        <v>6</v>
      </c>
      <c r="K25" s="79">
        <f aca="true" t="shared" si="4" ref="K25:L28">IF(ISERROR(AU25+AW25+AY25),"",AU25+AW25+AY25)</f>
        <v>4</v>
      </c>
      <c r="L25" s="79">
        <f t="shared" si="4"/>
        <v>4</v>
      </c>
      <c r="M25" s="219">
        <f t="shared" si="1"/>
        <v>0</v>
      </c>
      <c r="N25" s="79">
        <f>RANK(J25,J25:J28)</f>
        <v>2</v>
      </c>
      <c r="O25" s="79">
        <f>IF(AND(N25=N26,OR(M25&lt;M26,AND(M25=M26,K25&lt;K26))),N25+1,IF(AND(N25=N27,OR(M25&lt;M27,AND(M25=M27,K25&lt;K27))),N25+1,IF(AND(N25=N28,OR(M25&lt;M28,AND(M25=M28,K25&lt;K28))),N25+1,N25)))</f>
        <v>2</v>
      </c>
      <c r="P25" t="str">
        <f>B25</f>
        <v>Uruguay</v>
      </c>
      <c r="Q25" s="79">
        <v>1</v>
      </c>
      <c r="R25" s="79">
        <f>MATCH(Q25,O25:O28,0)</f>
        <v>2</v>
      </c>
      <c r="S25" s="79" t="str">
        <f>INDEX(O25:P28,R25,2)</f>
        <v>Costa Rica</v>
      </c>
      <c r="AU25" s="79" t="str">
        <f>LEFT(D25,1)</f>
        <v>1</v>
      </c>
      <c r="AV25" s="79" t="str">
        <f>RIGHT(D25,1)</f>
        <v>3</v>
      </c>
      <c r="AW25" s="79" t="str">
        <f>LEFT(E25,1)</f>
        <v>2</v>
      </c>
      <c r="AX25" s="79" t="str">
        <f>RIGHT(E25,1)</f>
        <v>1</v>
      </c>
      <c r="AY25" s="79" t="str">
        <f>LEFT(F25,1)</f>
        <v>1</v>
      </c>
      <c r="AZ25" s="79" t="str">
        <f>RIGHT(F25,1)</f>
        <v>0</v>
      </c>
    </row>
    <row r="26" spans="2:52" ht="13.5">
      <c r="B26" s="97" t="str">
        <f>D24</f>
        <v>Costa Rica</v>
      </c>
      <c r="C26" s="136" t="str">
        <f>IF(Scores!U17="","",Scores!U17)</f>
        <v>3-1</v>
      </c>
      <c r="D26" s="136" t="s">
        <v>94</v>
      </c>
      <c r="E26" s="136" t="str">
        <f>IF(Scores!W17="","",Scores!W17)</f>
        <v>0-0</v>
      </c>
      <c r="F26" s="136" t="str">
        <f>IF(Scores!X17="","",Scores!X17)</f>
        <v>1-0</v>
      </c>
      <c r="G26" s="79">
        <f>IF(AND(AU26&gt;AV26,AW26&gt;AX26,AY26&gt;AZ26),3,IF(OR(AND(AU26&lt;=AV26,AW26&gt;AX26,AY26&gt;AZ26),AND(AU26&gt;AV26,AW26&lt;=AX26,AY26&gt;AZ26),AND(AU26&gt;AV26,AW26&gt;AX26,AY26&lt;=AZ26)),2,IF(OR(AND(AU26&gt;AV26,AW26&lt;=AX26,AY26&lt;=AZ26),AND(AU26&lt;=AV26,AW26&gt;AX26,AY26&lt;=AZ26),AND(AU26&lt;=AV26,AW26&lt;=AX26,AY26&gt;AZ26)),1,0)))</f>
        <v>2</v>
      </c>
      <c r="H26" s="79">
        <f>IF(AND(AU26&lt;AV26,AW26&lt;AX26,AY26&lt;AZ26),3,IF(OR(AND(AU26&gt;=AV26,AW26&lt;AX26,AY26&lt;AZ26),AND(AU26&lt;AV26,AW26&gt;=AX26,AY26&lt;AZ26),AND(AU26&lt;AV26,AW26&lt;AX26,AY26&gt;=AZ26)),2,IF(OR(AND(AU26&lt;AV26,AW26&gt;=AX26,AY26&gt;=AZ26),AND(AU26&gt;=AV26,AW26&lt;AX26,AY26&gt;=AZ26),AND(AU26&gt;=AV26,AW26&gt;=AX26,AY26&lt;AZ26)),1,0)))</f>
        <v>0</v>
      </c>
      <c r="I26" s="135">
        <f>IF(AND(AU26=AV26,AW26=AX26,AY26=AZ26),3,IF(OR(AND(NOT(AU26=AV26),AW26=AX26,AY26=AZ26),AND(AU26=AV26,NOT(AW26=AX26),AY26=AZ26),AND(AU26=AV26,AW26=AX26,NOT(AY26=AZ26))),2,IF(OR(AND(AU26=AV26,NOT(AW26=AX26),NOT(AY26=AZ26)),AND(NOT(AU26=AV26),AW26=AX26,NOT(AY26=AZ26)),AND(NOT(AU26=AV26),NOT(AW26=AX26),AY26=AZ26)),1,0)))</f>
        <v>1</v>
      </c>
      <c r="J26" s="79">
        <f>(G26*3+I26*1)</f>
        <v>7</v>
      </c>
      <c r="K26" s="79">
        <f t="shared" si="4"/>
        <v>4</v>
      </c>
      <c r="L26" s="79">
        <f t="shared" si="4"/>
        <v>1</v>
      </c>
      <c r="M26" s="219">
        <f t="shared" si="1"/>
        <v>3</v>
      </c>
      <c r="N26" s="79">
        <f>RANK(J26,J25:J28)</f>
        <v>1</v>
      </c>
      <c r="O26" s="79">
        <f>IF(AND(N26=N25,OR(M26&lt;M25,AND(M26=M25,K26&lt;K25))),N26+1,IF(AND(N26=N27,OR(M26&lt;M27,AND(M26=M27,K26&lt;K27))),N26+1,IF(AND(N26=N28,OR(M26&lt;M28,AND(M26=M28,K26&lt;K28))),N26+1,N26)))</f>
        <v>1</v>
      </c>
      <c r="P26" t="str">
        <f>B26</f>
        <v>Costa Rica</v>
      </c>
      <c r="Q26" s="79">
        <v>2</v>
      </c>
      <c r="R26" s="79">
        <f>MATCH(Q26,O25:O28,0)</f>
        <v>1</v>
      </c>
      <c r="S26" s="79" t="str">
        <f>INDEX(O25:P28,R26,2)</f>
        <v>Uruguay</v>
      </c>
      <c r="AU26" s="79" t="str">
        <f>LEFT(C26,1)</f>
        <v>3</v>
      </c>
      <c r="AV26" s="79" t="str">
        <f>RIGHT(C26,1)</f>
        <v>1</v>
      </c>
      <c r="AW26" s="79" t="str">
        <f>LEFT(E26,1)</f>
        <v>0</v>
      </c>
      <c r="AX26" s="79" t="str">
        <f>RIGHT(E26,1)</f>
        <v>0</v>
      </c>
      <c r="AY26" s="79" t="str">
        <f>LEFT(F26,1)</f>
        <v>1</v>
      </c>
      <c r="AZ26" s="79" t="str">
        <f>RIGHT(F26,1)</f>
        <v>0</v>
      </c>
    </row>
    <row r="27" spans="2:52" ht="14.25">
      <c r="B27" s="98" t="str">
        <f>E24</f>
        <v>England</v>
      </c>
      <c r="C27" s="136" t="str">
        <f>IF(Scores!U18="","",Scores!U18)</f>
        <v>1-2</v>
      </c>
      <c r="D27" s="136" t="str">
        <f>IF(Scores!V18="","",Scores!V18)</f>
        <v>0-0</v>
      </c>
      <c r="E27" s="136" t="s">
        <v>94</v>
      </c>
      <c r="F27" s="136" t="str">
        <f>IF(Scores!X18="","",Scores!X18)</f>
        <v>1-2</v>
      </c>
      <c r="G27" s="79">
        <f>IF(AND(AU27&gt;AV27,AW27&gt;AX27,AY27&gt;AZ27),3,IF(OR(AND(AU27&lt;=AV27,AW27&gt;AX27,AY27&gt;AZ27),AND(AU27&gt;AV27,AW27&lt;=AX27,AY27&gt;AZ27),AND(AU27&gt;AV27,AW27&gt;AX27,AY27&lt;=AZ27)),2,IF(OR(AND(AU27&gt;AV27,AW27&lt;=AX27,AY27&lt;=AZ27),AND(AU27&lt;=AV27,AW27&gt;AX27,AY27&lt;=AZ27),AND(AU27&lt;=AV27,AW27&lt;=AX27,AY27&gt;AZ27)),1,0)))</f>
        <v>0</v>
      </c>
      <c r="H27" s="79">
        <f>IF(AND(AU27&lt;AV27,AW27&lt;AX27,AY27&lt;AZ27),3,IF(OR(AND(AU27&gt;=AV27,AW27&lt;AX27,AY27&lt;AZ27),AND(AU27&lt;AV27,AW27&gt;=AX27,AY27&lt;AZ27),AND(AU27&lt;AV27,AW27&lt;AX27,AY27&gt;=AZ27)),2,IF(OR(AND(AU27&lt;AV27,AW27&gt;=AX27,AY27&gt;=AZ27),AND(AU27&gt;=AV27,AW27&lt;AX27,AY27&gt;=AZ27),AND(AU27&gt;=AV27,AW27&gt;=AX27,AY27&lt;AZ27)),1,0)))</f>
        <v>2</v>
      </c>
      <c r="I27" s="135">
        <f>IF(AND(AU27=AV27,AW27=AX27,AY27=AZ27),3,IF(OR(AND(NOT(AU27=AV27),AW27=AX27,AY27=AZ27),AND(AU27=AV27,NOT(AW27=AX27),AY27=AZ27),AND(AU27=AV27,AW27=AX27,NOT(AY27=AZ27))),2,IF(OR(AND(AU27=AV27,NOT(AW27=AX27),NOT(AY27=AZ27)),AND(NOT(AU27=AV27),AW27=AX27,NOT(AY27=AZ27)),AND(NOT(AU27=AV27),NOT(AW27=AX27),AY27=AZ27)),1,0)))</f>
        <v>1</v>
      </c>
      <c r="J27" s="79">
        <f>(G27*3+I27*1)</f>
        <v>1</v>
      </c>
      <c r="K27" s="79">
        <f t="shared" si="4"/>
        <v>2</v>
      </c>
      <c r="L27" s="79">
        <f t="shared" si="4"/>
        <v>4</v>
      </c>
      <c r="M27" s="219">
        <f t="shared" si="1"/>
        <v>-2</v>
      </c>
      <c r="N27" s="79">
        <f>RANK(J27,J25:J28)</f>
        <v>4</v>
      </c>
      <c r="O27" s="79">
        <f>IF(AND(N27=N25,OR(M27&lt;M25,AND(M27=M25,K27&lt;K25))),N27+1,IF(AND(N27=N26,OR(M27&lt;M26,AND(M27=M26,K27&lt;K26))),N27+1,IF(AND(N27=N28,OR(M27&lt;M28,AND(M27=M28,K27&lt;K28))),N27+1,N27)))</f>
        <v>4</v>
      </c>
      <c r="P27" t="str">
        <f>B27</f>
        <v>England</v>
      </c>
      <c r="Q27" s="79"/>
      <c r="R27" s="79"/>
      <c r="S27" s="79"/>
      <c r="AU27" s="79" t="str">
        <f>LEFT(C27,1)</f>
        <v>1</v>
      </c>
      <c r="AV27" s="79" t="str">
        <f>RIGHT(C27,1)</f>
        <v>2</v>
      </c>
      <c r="AW27" s="79" t="str">
        <f>LEFT(D27,1)</f>
        <v>0</v>
      </c>
      <c r="AX27" s="79" t="str">
        <f>RIGHT(D27,1)</f>
        <v>0</v>
      </c>
      <c r="AY27" s="79" t="str">
        <f>LEFT(F27,1)</f>
        <v>1</v>
      </c>
      <c r="AZ27" s="79" t="str">
        <f>RIGHT(F27,1)</f>
        <v>2</v>
      </c>
    </row>
    <row r="28" spans="2:52" ht="13.5">
      <c r="B28" s="97" t="str">
        <f>F24</f>
        <v>Italy</v>
      </c>
      <c r="C28" s="136" t="str">
        <f>IF(Scores!U19="","",Scores!U19)</f>
        <v>0-1</v>
      </c>
      <c r="D28" s="136" t="str">
        <f>IF(Scores!V19="","",Scores!V19)</f>
        <v>0-1</v>
      </c>
      <c r="E28" s="136" t="str">
        <f>IF(Scores!W19="","",Scores!W19)</f>
        <v>2-1</v>
      </c>
      <c r="F28" s="136" t="s">
        <v>94</v>
      </c>
      <c r="G28" s="79">
        <f>IF(AND(AU28&gt;AV28,AW28&gt;AX28,AY28&gt;AZ28),3,IF(OR(AND(AU28&lt;=AV28,AW28&gt;AX28,AY28&gt;AZ28),AND(AU28&gt;AV28,AW28&lt;=AX28,AY28&gt;AZ28),AND(AU28&gt;AV28,AW28&gt;AX28,AY28&lt;=AZ28)),2,IF(OR(AND(AU28&gt;AV28,AW28&lt;=AX28,AY28&lt;=AZ28),AND(AU28&lt;=AV28,AW28&gt;AX28,AY28&lt;=AZ28),AND(AU28&lt;=AV28,AW28&lt;=AX28,AY28&gt;AZ28)),1,0)))</f>
        <v>1</v>
      </c>
      <c r="H28" s="79">
        <f>IF(AND(AU28&lt;AV28,AW28&lt;AX28,AY28&lt;AZ28),3,IF(OR(AND(AU28&gt;=AV28,AW28&lt;AX28,AY28&lt;AZ28),AND(AU28&lt;AV28,AW28&gt;=AX28,AY28&lt;AZ28),AND(AU28&lt;AV28,AW28&lt;AX28,AY28&gt;=AZ28)),2,IF(OR(AND(AU28&lt;AV28,AW28&gt;=AX28,AY28&gt;=AZ28),AND(AU28&gt;=AV28,AW28&lt;AX28,AY28&gt;=AZ28),AND(AU28&gt;=AV28,AW28&gt;=AX28,AY28&lt;AZ28)),1,0)))</f>
        <v>2</v>
      </c>
      <c r="I28" s="135">
        <f>IF(AND(AU28=AV28,AW28=AX28,AY28=AZ28),3,IF(OR(AND(NOT(AU28=AV28),AW28=AX28,AY28=AZ28),AND(AU28=AV28,NOT(AW28=AX28),AY28=AZ28),AND(AU28=AV28,AW28=AX28,NOT(AY28=AZ28))),2,IF(OR(AND(AU28=AV28,NOT(AW28=AX28),NOT(AY28=AZ28)),AND(NOT(AU28=AV28),AW28=AX28,NOT(AY28=AZ28)),AND(NOT(AU28=AV28),NOT(AW28=AX28),AY28=AZ28)),1,0)))</f>
        <v>0</v>
      </c>
      <c r="J28" s="79">
        <f>(G28*3+I28*1)</f>
        <v>3</v>
      </c>
      <c r="K28" s="79">
        <f t="shared" si="4"/>
        <v>2</v>
      </c>
      <c r="L28" s="79">
        <f t="shared" si="4"/>
        <v>3</v>
      </c>
      <c r="M28" s="219">
        <f t="shared" si="1"/>
        <v>-1</v>
      </c>
      <c r="N28" s="79">
        <f>RANK(J28,J25:J28)</f>
        <v>3</v>
      </c>
      <c r="O28" s="79">
        <f>IF(AND(N28=N25,OR(M28&lt;M25,AND(M28=M25,K28&lt;K25))),N28+1,IF(AND(N28=N26,OR(M28&lt;M26,AND(M28=M26,K28&lt;K26))),N28+1,IF(AND(N28=N27,OR(M28&lt;M27,AND(M28=M27,K28&lt;K27))),N28+1,N28)))</f>
        <v>3</v>
      </c>
      <c r="P28" t="str">
        <f>B28</f>
        <v>Italy</v>
      </c>
      <c r="Q28" s="79"/>
      <c r="R28" s="79"/>
      <c r="S28" s="79"/>
      <c r="AU28" s="79" t="str">
        <f>LEFT(C28,1)</f>
        <v>0</v>
      </c>
      <c r="AV28" s="79" t="str">
        <f>RIGHT(C28,1)</f>
        <v>1</v>
      </c>
      <c r="AW28" s="79" t="str">
        <f>LEFT(D28,1)</f>
        <v>0</v>
      </c>
      <c r="AX28" s="79" t="str">
        <f>RIGHT(D28,1)</f>
        <v>1</v>
      </c>
      <c r="AY28" s="79" t="str">
        <f>LEFT(E28,1)</f>
        <v>2</v>
      </c>
      <c r="AZ28" s="79" t="str">
        <f>RIGHT(E28,1)</f>
        <v>1</v>
      </c>
    </row>
    <row r="29" spans="2:19" ht="13.5">
      <c r="B29" s="79"/>
      <c r="C29" s="79"/>
      <c r="D29" s="79"/>
      <c r="E29" s="79"/>
      <c r="F29" s="79"/>
      <c r="G29" s="79"/>
      <c r="H29" s="79"/>
      <c r="I29" s="135"/>
      <c r="J29" s="79"/>
      <c r="K29" s="79"/>
      <c r="L29" s="79"/>
      <c r="M29" s="219">
        <f t="shared" si="1"/>
        <v>0</v>
      </c>
      <c r="N29" s="79"/>
      <c r="O29" s="79"/>
      <c r="Q29" s="79"/>
      <c r="R29" s="79"/>
      <c r="S29" s="79"/>
    </row>
    <row r="30" spans="2:19" ht="13.5">
      <c r="B30" s="252" t="s">
        <v>99</v>
      </c>
      <c r="C30" s="253"/>
      <c r="D30" s="253"/>
      <c r="E30" s="253"/>
      <c r="F30" s="254"/>
      <c r="G30" s="79"/>
      <c r="H30" s="79"/>
      <c r="I30" s="135"/>
      <c r="J30" s="79"/>
      <c r="K30" s="79"/>
      <c r="L30" s="79"/>
      <c r="M30" s="219">
        <f t="shared" si="1"/>
        <v>0</v>
      </c>
      <c r="N30" s="79"/>
      <c r="O30" s="79"/>
      <c r="Q30" s="79"/>
      <c r="R30" s="79"/>
      <c r="S30" s="79"/>
    </row>
    <row r="31" spans="2:19" ht="14.25">
      <c r="B31" s="93"/>
      <c r="C31" s="93" t="s">
        <v>368</v>
      </c>
      <c r="D31" s="93" t="s">
        <v>361</v>
      </c>
      <c r="E31" s="94" t="s">
        <v>367</v>
      </c>
      <c r="F31" s="93" t="s">
        <v>449</v>
      </c>
      <c r="G31" s="79"/>
      <c r="H31" s="79"/>
      <c r="I31" s="135"/>
      <c r="J31" s="79"/>
      <c r="K31" s="79"/>
      <c r="L31" s="79"/>
      <c r="M31" s="219">
        <f t="shared" si="1"/>
        <v>0</v>
      </c>
      <c r="N31" s="79"/>
      <c r="O31" s="79"/>
      <c r="Q31" s="79"/>
      <c r="R31" s="79"/>
      <c r="S31" s="79"/>
    </row>
    <row r="32" spans="2:52" ht="13.5">
      <c r="B32" s="97" t="str">
        <f>C31</f>
        <v>Switzerland</v>
      </c>
      <c r="C32" s="137" t="s">
        <v>94</v>
      </c>
      <c r="D32" s="137" t="str">
        <f>IF(Scores!AB16="","",Scores!AB16)</f>
        <v>2-1</v>
      </c>
      <c r="E32" s="137" t="str">
        <f>IF(Scores!AC16="","",Scores!AC16)</f>
        <v>2-5</v>
      </c>
      <c r="F32" s="137" t="str">
        <f>IF(Scores!AD16="","",Scores!AD16)</f>
        <v>3-0</v>
      </c>
      <c r="G32" s="79">
        <f>IF(AND(AU32&gt;AV32,AW32&gt;AX32,AY32&gt;AZ32),3,IF(OR(AND(AU32&lt;=AV32,AW32&gt;AX32,AY32&gt;AZ32),AND(AU32&gt;AV32,AW32&lt;=AX32,AY32&gt;AZ32),AND(AU32&gt;AV32,AW32&gt;AX32,AY32&lt;=AZ32)),2,IF(OR(AND(AU32&gt;AV32,AW32&lt;=AX32,AY32&lt;=AZ32),AND(AU32&lt;=AV32,AW32&gt;AX32,AY32&lt;=AZ32),AND(AU32&lt;=AV32,AW32&lt;=AX32,AY32&gt;AZ32)),1,0)))</f>
        <v>2</v>
      </c>
      <c r="H32" s="79">
        <f>IF(AND(AU32&lt;AV32,AW32&lt;AX32,AY32&lt;AZ32),3,IF(OR(AND(AU32&gt;=AV32,AW32&lt;AX32,AY32&lt;AZ32),AND(AU32&lt;AV32,AW32&gt;=AX32,AY32&lt;AZ32),AND(AU32&lt;AV32,AW32&lt;AX32,AY32&gt;=AZ32)),2,IF(OR(AND(AU32&lt;AV32,AW32&gt;=AX32,AY32&gt;=AZ32),AND(AU32&gt;=AV32,AW32&lt;AX32,AY32&gt;=AZ32),AND(AU32&gt;=AV32,AW32&gt;=AX32,AY32&lt;AZ32)),1,0)))</f>
        <v>1</v>
      </c>
      <c r="I32" s="135">
        <f>IF(AND(AU32=AV32,AW32=AX32,AY32=AZ32),3,IF(OR(AND(NOT(AU32=AV32),AW32=AX32,AY32=AZ32),AND(AU32=AV32,NOT(AW32=AX32),AY32=AZ32),AND(AU32=AV32,AW32=AX32,NOT(AY32=AZ32))),2,IF(OR(AND(AU32=AV32,NOT(AW32=AX32),NOT(AY32=AZ32)),AND(NOT(AU32=AV32),AW32=AX32,NOT(AY32=AZ32)),AND(NOT(AU32=AV32),NOT(AW32=AX32),AY32=AZ32)),1,0)))</f>
        <v>0</v>
      </c>
      <c r="J32" s="79">
        <f>(G32*3+I32*1)</f>
        <v>6</v>
      </c>
      <c r="K32" s="79">
        <f aca="true" t="shared" si="5" ref="K32:L35">IF(ISERROR(AU32+AW32+AY32),"",AU32+AW32+AY32)</f>
        <v>7</v>
      </c>
      <c r="L32" s="79">
        <f t="shared" si="5"/>
        <v>6</v>
      </c>
      <c r="M32" s="219">
        <f t="shared" si="1"/>
        <v>1</v>
      </c>
      <c r="N32" s="79">
        <f>RANK(J32,J32:J35)</f>
        <v>2</v>
      </c>
      <c r="O32" s="79">
        <f>IF(AND(N32=N33,OR(M32&lt;M33,AND(M32=M33,K32&lt;K33))),N32+1,IF(AND(N32=N34,OR(M32&lt;M34,AND(M32=M34,K32&lt;K34))),N32+1,IF(AND(N32=N35,OR(M32&lt;M35,AND(M32=M35,K32&lt;K35))),N32+1,N32)))</f>
        <v>2</v>
      </c>
      <c r="P32" t="str">
        <f>B32</f>
        <v>Switzerland</v>
      </c>
      <c r="Q32" s="79">
        <v>1</v>
      </c>
      <c r="R32" s="79">
        <f>MATCH(Q32,O32:O35,0)</f>
        <v>3</v>
      </c>
      <c r="S32" s="79" t="str">
        <f>INDEX(O32:P35,R32,2)</f>
        <v>France</v>
      </c>
      <c r="AU32" s="79" t="str">
        <f>LEFT(D32,1)</f>
        <v>2</v>
      </c>
      <c r="AV32" s="79" t="str">
        <f>RIGHT(D32,1)</f>
        <v>1</v>
      </c>
      <c r="AW32" s="79" t="str">
        <f>LEFT(E32,1)</f>
        <v>2</v>
      </c>
      <c r="AX32" s="79" t="str">
        <f>RIGHT(E32,1)</f>
        <v>5</v>
      </c>
      <c r="AY32" s="79" t="str">
        <f>LEFT(F32,1)</f>
        <v>3</v>
      </c>
      <c r="AZ32" s="79" t="str">
        <f>RIGHT(F32,1)</f>
        <v>0</v>
      </c>
    </row>
    <row r="33" spans="2:52" ht="13.5">
      <c r="B33" s="97" t="str">
        <f>D31</f>
        <v>Ecuador</v>
      </c>
      <c r="C33" s="137" t="str">
        <f>IF(Scores!AA17="","",Scores!AA17)</f>
        <v>1-2</v>
      </c>
      <c r="D33" s="137" t="s">
        <v>94</v>
      </c>
      <c r="E33" s="137" t="str">
        <f>IF(Scores!AC17="","",Scores!AC17)</f>
        <v>0-0</v>
      </c>
      <c r="F33" s="137" t="str">
        <f>IF(Scores!AD17="","",Scores!AD17)</f>
        <v>2-1</v>
      </c>
      <c r="G33" s="79">
        <f>IF(AND(AU33&gt;AV33,AW33&gt;AX33,AY33&gt;AZ33),3,IF(OR(AND(AU33&lt;=AV33,AW33&gt;AX33,AY33&gt;AZ33),AND(AU33&gt;AV33,AW33&lt;=AX33,AY33&gt;AZ33),AND(AU33&gt;AV33,AW33&gt;AX33,AY33&lt;=AZ33)),2,IF(OR(AND(AU33&gt;AV33,AW33&lt;=AX33,AY33&lt;=AZ33),AND(AU33&lt;=AV33,AW33&gt;AX33,AY33&lt;=AZ33),AND(AU33&lt;=AV33,AW33&lt;=AX33,AY33&gt;AZ33)),1,0)))</f>
        <v>1</v>
      </c>
      <c r="H33" s="79">
        <f>IF(AND(AU33&lt;AV33,AW33&lt;AX33,AY33&lt;AZ33),3,IF(OR(AND(AU33&gt;=AV33,AW33&lt;AX33,AY33&lt;AZ33),AND(AU33&lt;AV33,AW33&gt;=AX33,AY33&lt;AZ33),AND(AU33&lt;AV33,AW33&lt;AX33,AY33&gt;=AZ33)),2,IF(OR(AND(AU33&lt;AV33,AW33&gt;=AX33,AY33&gt;=AZ33),AND(AU33&gt;=AV33,AW33&lt;AX33,AY33&gt;=AZ33),AND(AU33&gt;=AV33,AW33&gt;=AX33,AY33&lt;AZ33)),1,0)))</f>
        <v>1</v>
      </c>
      <c r="I33" s="135">
        <f>IF(AND(AU33=AV33,AW33=AX33,AY33=AZ33),3,IF(OR(AND(NOT(AU33=AV33),AW33=AX33,AY33=AZ33),AND(AU33=AV33,NOT(AW33=AX33),AY33=AZ33),AND(AU33=AV33,AW33=AX33,NOT(AY33=AZ33))),2,IF(OR(AND(AU33=AV33,NOT(AW33=AX33),NOT(AY33=AZ33)),AND(NOT(AU33=AV33),AW33=AX33,NOT(AY33=AZ33)),AND(NOT(AU33=AV33),NOT(AW33=AX33),AY33=AZ33)),1,0)))</f>
        <v>1</v>
      </c>
      <c r="J33" s="79">
        <f>(G33*3+I33*1)</f>
        <v>4</v>
      </c>
      <c r="K33" s="79">
        <f t="shared" si="5"/>
        <v>3</v>
      </c>
      <c r="L33" s="79">
        <f t="shared" si="5"/>
        <v>3</v>
      </c>
      <c r="M33" s="219">
        <f t="shared" si="1"/>
        <v>0</v>
      </c>
      <c r="N33" s="79">
        <f>RANK(J33,J32:J35)</f>
        <v>3</v>
      </c>
      <c r="O33" s="79">
        <f>IF(AND(N33=N32,OR(M33&lt;M32,AND(M33=M32,K33&lt;K32))),N33+1,IF(AND(N33=N34,OR(M33&lt;M34,AND(M33=M34,K33&lt;K34))),N33+1,IF(AND(N33=N35,OR(M33&lt;M35,AND(M33=M35,K33&lt;K35))),N33+1,N33)))</f>
        <v>3</v>
      </c>
      <c r="P33" t="str">
        <f>B33</f>
        <v>Ecuador</v>
      </c>
      <c r="Q33" s="79">
        <v>2</v>
      </c>
      <c r="R33" s="79">
        <f>MATCH(Q33,O32:O35,0)</f>
        <v>1</v>
      </c>
      <c r="S33" s="79" t="str">
        <f>INDEX(O32:P35,R33,2)</f>
        <v>Switzerland</v>
      </c>
      <c r="AU33" s="79" t="str">
        <f>LEFT(C33,1)</f>
        <v>1</v>
      </c>
      <c r="AV33" s="79" t="str">
        <f>RIGHT(C33,1)</f>
        <v>2</v>
      </c>
      <c r="AW33" s="79" t="str">
        <f>LEFT(E33,1)</f>
        <v>0</v>
      </c>
      <c r="AX33" s="79" t="str">
        <f>RIGHT(E33,1)</f>
        <v>0</v>
      </c>
      <c r="AY33" s="79" t="str">
        <f>LEFT(F33,1)</f>
        <v>2</v>
      </c>
      <c r="AZ33" s="79" t="str">
        <f>RIGHT(F33,1)</f>
        <v>1</v>
      </c>
    </row>
    <row r="34" spans="2:52" ht="14.25">
      <c r="B34" s="98" t="str">
        <f>E31</f>
        <v>France</v>
      </c>
      <c r="C34" s="137" t="str">
        <f>IF(Scores!AA18="","",Scores!AA18)</f>
        <v>5-2</v>
      </c>
      <c r="D34" s="137" t="str">
        <f>IF(Scores!AB18="","",Scores!AB18)</f>
        <v>0-0</v>
      </c>
      <c r="E34" s="137" t="s">
        <v>94</v>
      </c>
      <c r="F34" s="137" t="str">
        <f>IF(Scores!AD18="","",Scores!AD18)</f>
        <v>3-0</v>
      </c>
      <c r="G34" s="79">
        <f>IF(AND(AU34&gt;AV34,AW34&gt;AX34,AY34&gt;AZ34),3,IF(OR(AND(AU34&lt;=AV34,AW34&gt;AX34,AY34&gt;AZ34),AND(AU34&gt;AV34,AW34&lt;=AX34,AY34&gt;AZ34),AND(AU34&gt;AV34,AW34&gt;AX34,AY34&lt;=AZ34)),2,IF(OR(AND(AU34&gt;AV34,AW34&lt;=AX34,AY34&lt;=AZ34),AND(AU34&lt;=AV34,AW34&gt;AX34,AY34&lt;=AZ34),AND(AU34&lt;=AV34,AW34&lt;=AX34,AY34&gt;AZ34)),1,0)))</f>
        <v>2</v>
      </c>
      <c r="H34" s="79">
        <f>IF(AND(AU34&lt;AV34,AW34&lt;AX34,AY34&lt;AZ34),3,IF(OR(AND(AU34&gt;=AV34,AW34&lt;AX34,AY34&lt;AZ34),AND(AU34&lt;AV34,AW34&gt;=AX34,AY34&lt;AZ34),AND(AU34&lt;AV34,AW34&lt;AX34,AY34&gt;=AZ34)),2,IF(OR(AND(AU34&lt;AV34,AW34&gt;=AX34,AY34&gt;=AZ34),AND(AU34&gt;=AV34,AW34&lt;AX34,AY34&gt;=AZ34),AND(AU34&gt;=AV34,AW34&gt;=AX34,AY34&lt;AZ34)),1,0)))</f>
        <v>0</v>
      </c>
      <c r="I34" s="135">
        <f>IF(AND(AU34=AV34,AW34=AX34,AY34=AZ34),3,IF(OR(AND(NOT(AU34=AV34),AW34=AX34,AY34=AZ34),AND(AU34=AV34,NOT(AW34=AX34),AY34=AZ34),AND(AU34=AV34,AW34=AX34,NOT(AY34=AZ34))),2,IF(OR(AND(AU34=AV34,NOT(AW34=AX34),NOT(AY34=AZ34)),AND(NOT(AU34=AV34),AW34=AX34,NOT(AY34=AZ34)),AND(NOT(AU34=AV34),NOT(AW34=AX34),AY34=AZ34)),1,0)))</f>
        <v>1</v>
      </c>
      <c r="J34" s="79">
        <f>(G34*3+I34*1)</f>
        <v>7</v>
      </c>
      <c r="K34" s="79">
        <f t="shared" si="5"/>
        <v>8</v>
      </c>
      <c r="L34" s="79">
        <f t="shared" si="5"/>
        <v>2</v>
      </c>
      <c r="M34" s="219">
        <f t="shared" si="1"/>
        <v>6</v>
      </c>
      <c r="N34" s="79">
        <f>RANK(J34,J32:J35)</f>
        <v>1</v>
      </c>
      <c r="O34" s="79">
        <f>IF(AND(N34=N32,OR(M34&lt;M32,AND(M34=M32,K34&lt;K32))),N34+1,IF(AND(N34=N33,OR(M34&lt;M33,AND(M34=M33,K34&lt;K33))),N34+1,IF(AND(N34=N35,OR(M34&lt;M35,AND(M34=M35,K34&lt;K35))),N34+1,N34)))</f>
        <v>1</v>
      </c>
      <c r="P34" t="str">
        <f>B34</f>
        <v>France</v>
      </c>
      <c r="Q34" s="79"/>
      <c r="R34" s="79"/>
      <c r="S34" s="79"/>
      <c r="AU34" s="79" t="str">
        <f>LEFT(C34,1)</f>
        <v>5</v>
      </c>
      <c r="AV34" s="79" t="str">
        <f>RIGHT(C34,1)</f>
        <v>2</v>
      </c>
      <c r="AW34" s="79" t="str">
        <f>LEFT(D34,1)</f>
        <v>0</v>
      </c>
      <c r="AX34" s="79" t="str">
        <f>RIGHT(D34,1)</f>
        <v>0</v>
      </c>
      <c r="AY34" s="79" t="str">
        <f>LEFT(F34,1)</f>
        <v>3</v>
      </c>
      <c r="AZ34" s="79" t="str">
        <f>RIGHT(F34,1)</f>
        <v>0</v>
      </c>
    </row>
    <row r="35" spans="2:52" ht="13.5">
      <c r="B35" s="97" t="str">
        <f>F31</f>
        <v>Honduras</v>
      </c>
      <c r="C35" s="137" t="str">
        <f>IF(Scores!AA19="","",Scores!AA19)</f>
        <v>0-3</v>
      </c>
      <c r="D35" s="137" t="str">
        <f>IF(Scores!AB19="","",Scores!AB19)</f>
        <v>1-2</v>
      </c>
      <c r="E35" s="137" t="str">
        <f>IF(Scores!AC19="","",Scores!AC19)</f>
        <v>0-3</v>
      </c>
      <c r="F35" s="137" t="s">
        <v>94</v>
      </c>
      <c r="G35" s="79">
        <f>IF(AND(AU35&gt;AV35,AW35&gt;AX35,AY35&gt;AZ35),3,IF(OR(AND(AU35&lt;=AV35,AW35&gt;AX35,AY35&gt;AZ35),AND(AU35&gt;AV35,AW35&lt;=AX35,AY35&gt;AZ35),AND(AU35&gt;AV35,AW35&gt;AX35,AY35&lt;=AZ35)),2,IF(OR(AND(AU35&gt;AV35,AW35&lt;=AX35,AY35&lt;=AZ35),AND(AU35&lt;=AV35,AW35&gt;AX35,AY35&lt;=AZ35),AND(AU35&lt;=AV35,AW35&lt;=AX35,AY35&gt;AZ35)),1,0)))</f>
        <v>0</v>
      </c>
      <c r="H35" s="79">
        <f>IF(AND(AU35&lt;AV35,AW35&lt;AX35,AY35&lt;AZ35),3,IF(OR(AND(AU35&gt;=AV35,AW35&lt;AX35,AY35&lt;AZ35),AND(AU35&lt;AV35,AW35&gt;=AX35,AY35&lt;AZ35),AND(AU35&lt;AV35,AW35&lt;AX35,AY35&gt;=AZ35)),2,IF(OR(AND(AU35&lt;AV35,AW35&gt;=AX35,AY35&gt;=AZ35),AND(AU35&gt;=AV35,AW35&lt;AX35,AY35&gt;=AZ35),AND(AU35&gt;=AV35,AW35&gt;=AX35,AY35&lt;AZ35)),1,0)))</f>
        <v>3</v>
      </c>
      <c r="I35" s="135">
        <f>IF(AND(AU35=AV35,AW35=AX35,AY35=AZ35),3,IF(OR(AND(NOT(AU35=AV35),AW35=AX35,AY35=AZ35),AND(AU35=AV35,NOT(AW35=AX35),AY35=AZ35),AND(AU35=AV35,AW35=AX35,NOT(AY35=AZ35))),2,IF(OR(AND(AU35=AV35,NOT(AW35=AX35),NOT(AY35=AZ35)),AND(NOT(AU35=AV35),AW35=AX35,NOT(AY35=AZ35)),AND(NOT(AU35=AV35),NOT(AW35=AX35),AY35=AZ35)),1,0)))</f>
        <v>0</v>
      </c>
      <c r="J35" s="79">
        <f>(G35*3+I35*1)</f>
        <v>0</v>
      </c>
      <c r="K35" s="79">
        <f t="shared" si="5"/>
        <v>1</v>
      </c>
      <c r="L35" s="79">
        <f t="shared" si="5"/>
        <v>8</v>
      </c>
      <c r="M35" s="219">
        <f t="shared" si="1"/>
        <v>-7</v>
      </c>
      <c r="N35" s="79">
        <f>RANK(J35,J32:J35)</f>
        <v>4</v>
      </c>
      <c r="O35" s="79">
        <f>IF(AND(N35=N32,OR(M35&lt;M32,AND(M35=M32,K35&lt;K32))),N35+1,IF(AND(N35=N33,OR(M35&lt;M33,AND(M35=M33,K35&lt;K33))),N35+1,IF(AND(N35=N34,OR(M35&lt;M34,AND(M35=M34,K35&lt;K34))),N35+1,N35)))</f>
        <v>4</v>
      </c>
      <c r="P35" t="str">
        <f>B35</f>
        <v>Honduras</v>
      </c>
      <c r="Q35" s="79"/>
      <c r="R35" s="79"/>
      <c r="S35" s="79"/>
      <c r="AU35" s="79" t="str">
        <f>LEFT(C35,1)</f>
        <v>0</v>
      </c>
      <c r="AV35" s="79" t="str">
        <f>RIGHT(C35,1)</f>
        <v>3</v>
      </c>
      <c r="AW35" s="79" t="str">
        <f>LEFT(D35,1)</f>
        <v>1</v>
      </c>
      <c r="AX35" s="79" t="str">
        <f>RIGHT(D35,1)</f>
        <v>2</v>
      </c>
      <c r="AY35" s="79" t="str">
        <f>LEFT(E35,1)</f>
        <v>0</v>
      </c>
      <c r="AZ35" s="79" t="str">
        <f>RIGHT(E35,1)</f>
        <v>3</v>
      </c>
    </row>
    <row r="36" spans="2:19" ht="13.5">
      <c r="B36" s="79"/>
      <c r="C36" s="79"/>
      <c r="D36" s="79"/>
      <c r="E36" s="79"/>
      <c r="F36" s="79"/>
      <c r="G36" s="79"/>
      <c r="H36" s="79"/>
      <c r="I36" s="135"/>
      <c r="J36" s="79"/>
      <c r="K36" s="79"/>
      <c r="L36" s="79"/>
      <c r="M36" s="219">
        <f aca="true" t="shared" si="6" ref="M36:M56">K36-L36</f>
        <v>0</v>
      </c>
      <c r="N36" s="79"/>
      <c r="O36" s="79"/>
      <c r="Q36" s="79"/>
      <c r="R36" s="79"/>
      <c r="S36" s="79"/>
    </row>
    <row r="37" spans="2:19" ht="13.5">
      <c r="B37" s="252" t="s">
        <v>100</v>
      </c>
      <c r="C37" s="253"/>
      <c r="D37" s="253"/>
      <c r="E37" s="253"/>
      <c r="F37" s="254"/>
      <c r="G37" s="79"/>
      <c r="H37" s="79"/>
      <c r="I37" s="135"/>
      <c r="J37" s="79"/>
      <c r="K37" s="79"/>
      <c r="L37" s="79"/>
      <c r="M37" s="219">
        <f t="shared" si="6"/>
        <v>0</v>
      </c>
      <c r="N37" s="79"/>
      <c r="O37" s="79"/>
      <c r="Q37" s="79"/>
      <c r="R37" s="79"/>
      <c r="S37" s="79"/>
    </row>
    <row r="38" spans="2:19" ht="14.25">
      <c r="B38" s="93"/>
      <c r="C38" s="93" t="s">
        <v>66</v>
      </c>
      <c r="D38" s="93" t="s">
        <v>452</v>
      </c>
      <c r="E38" s="94" t="s">
        <v>364</v>
      </c>
      <c r="F38" s="93" t="s">
        <v>455</v>
      </c>
      <c r="G38" s="79"/>
      <c r="H38" s="79"/>
      <c r="I38" s="135"/>
      <c r="J38" s="79"/>
      <c r="K38" s="79"/>
      <c r="L38" s="79"/>
      <c r="M38" s="219">
        <f t="shared" si="6"/>
        <v>0</v>
      </c>
      <c r="N38" s="79"/>
      <c r="O38" s="79"/>
      <c r="Q38" s="79"/>
      <c r="R38" s="79"/>
      <c r="S38" s="79"/>
    </row>
    <row r="39" spans="2:52" ht="13.5">
      <c r="B39" s="97" t="str">
        <f>C38</f>
        <v>Argentina</v>
      </c>
      <c r="C39" s="137" t="s">
        <v>94</v>
      </c>
      <c r="D39" s="137" t="str">
        <f>IF(Scores!AH16="","",Scores!AH16)</f>
        <v>2-1</v>
      </c>
      <c r="E39" s="137" t="str">
        <f>IF(Scores!AI16="","",Scores!AI16)</f>
        <v>1-0</v>
      </c>
      <c r="F39" s="137" t="str">
        <f>IF(Scores!AJ16="","",Scores!AJ16)</f>
        <v>3-2</v>
      </c>
      <c r="G39" s="79">
        <f>IF(AND(AU39&gt;AV39,AW39&gt;AX39,AY39&gt;AZ39),3,IF(OR(AND(AU39&lt;=AV39,AW39&gt;AX39,AY39&gt;AZ39),AND(AU39&gt;AV39,AW39&lt;=AX39,AY39&gt;AZ39),AND(AU39&gt;AV39,AW39&gt;AX39,AY39&lt;=AZ39)),2,IF(OR(AND(AU39&gt;AV39,AW39&lt;=AX39,AY39&lt;=AZ39),AND(AU39&lt;=AV39,AW39&gt;AX39,AY39&lt;=AZ39),AND(AU39&lt;=AV39,AW39&lt;=AX39,AY39&gt;AZ39)),1,0)))</f>
        <v>3</v>
      </c>
      <c r="H39" s="79">
        <f>IF(AND(AU39&lt;AV39,AW39&lt;AX39,AY39&lt;AZ39),3,IF(OR(AND(AU39&gt;=AV39,AW39&lt;AX39,AY39&lt;AZ39),AND(AU39&lt;AV39,AW39&gt;=AX39,AY39&lt;AZ39),AND(AU39&lt;AV39,AW39&lt;AX39,AY39&gt;=AZ39)),2,IF(OR(AND(AU39&lt;AV39,AW39&gt;=AX39,AY39&gt;=AZ39),AND(AU39&gt;=AV39,AW39&lt;AX39,AY39&gt;=AZ39),AND(AU39&gt;=AV39,AW39&gt;=AX39,AY39&lt;AZ39)),1,0)))</f>
        <v>0</v>
      </c>
      <c r="I39" s="135">
        <f>IF(AND(AU39=AV39,AW39=AX39,AY39=AZ39),3,IF(OR(AND(NOT(AU39=AV39),AW39=AX39,AY39=AZ39),AND(AU39=AV39,NOT(AW39=AX39),AY39=AZ39),AND(AU39=AV39,AW39=AX39,NOT(AY39=AZ39))),2,IF(OR(AND(AU39=AV39,NOT(AW39=AX39),NOT(AY39=AZ39)),AND(NOT(AU39=AV39),AW39=AX39,NOT(AY39=AZ39)),AND(NOT(AU39=AV39),NOT(AW39=AX39),AY39=AZ39)),1,0)))</f>
        <v>0</v>
      </c>
      <c r="J39" s="79">
        <f>(G39*3+I39*1)</f>
        <v>9</v>
      </c>
      <c r="K39" s="79">
        <f aca="true" t="shared" si="7" ref="K39:L42">IF(ISERROR(AU39+AW39+AY39),"",AU39+AW39+AY39)</f>
        <v>6</v>
      </c>
      <c r="L39" s="79">
        <f t="shared" si="7"/>
        <v>3</v>
      </c>
      <c r="M39" s="219">
        <f t="shared" si="6"/>
        <v>3</v>
      </c>
      <c r="N39" s="79">
        <f>RANK(J39,J39:J42)</f>
        <v>1</v>
      </c>
      <c r="O39" s="79">
        <f>IF(AND(N39=N40,OR(M39&lt;M40,AND(M39=M40,K39&lt;K40))),N39+1,IF(AND(N39=N41,OR(M39&lt;M41,AND(M39=M41,K39&lt;K41))),N39+1,IF(AND(N39=N42,OR(M39&lt;M42,AND(M39=M42,K39&lt;K42))),N39+1,N39)))</f>
        <v>1</v>
      </c>
      <c r="P39" t="str">
        <f>B39</f>
        <v>Argentina</v>
      </c>
      <c r="Q39" s="79">
        <v>1</v>
      </c>
      <c r="R39" s="79">
        <f>MATCH(Q39,O39:O42,0)</f>
        <v>1</v>
      </c>
      <c r="S39" s="79" t="str">
        <f>INDEX(O39:P42,R39,2)</f>
        <v>Argentina</v>
      </c>
      <c r="AU39" s="79" t="str">
        <f>LEFT(D39,1)</f>
        <v>2</v>
      </c>
      <c r="AV39" s="79" t="str">
        <f>RIGHT(D39,1)</f>
        <v>1</v>
      </c>
      <c r="AW39" s="79" t="str">
        <f>LEFT(E39,1)</f>
        <v>1</v>
      </c>
      <c r="AX39" s="79" t="str">
        <f>RIGHT(E39,1)</f>
        <v>0</v>
      </c>
      <c r="AY39" s="79" t="str">
        <f>LEFT(F39,1)</f>
        <v>3</v>
      </c>
      <c r="AZ39" s="79" t="str">
        <f>RIGHT(F39,1)</f>
        <v>2</v>
      </c>
    </row>
    <row r="40" spans="2:52" ht="13.5">
      <c r="B40" s="97" t="str">
        <f>D38</f>
        <v>Bosnia and
Herzegovina</v>
      </c>
      <c r="C40" s="137" t="str">
        <f>IF(Scores!AG17="","",Scores!AG17)</f>
        <v>1-2</v>
      </c>
      <c r="D40" s="137" t="s">
        <v>94</v>
      </c>
      <c r="E40" s="137" t="str">
        <f>IF(Scores!AI17="","",Scores!AI17)</f>
        <v>3-1</v>
      </c>
      <c r="F40" s="137" t="str">
        <f>IF(Scores!AJ17="","",Scores!AJ17)</f>
        <v>0-1</v>
      </c>
      <c r="G40" s="79">
        <f>IF(AND(AU40&gt;AV40,AW40&gt;AX40,AY40&gt;AZ40),3,IF(OR(AND(AU40&lt;=AV40,AW40&gt;AX40,AY40&gt;AZ40),AND(AU40&gt;AV40,AW40&lt;=AX40,AY40&gt;AZ40),AND(AU40&gt;AV40,AW40&gt;AX40,AY40&lt;=AZ40)),2,IF(OR(AND(AU40&gt;AV40,AW40&lt;=AX40,AY40&lt;=AZ40),AND(AU40&lt;=AV40,AW40&gt;AX40,AY40&lt;=AZ40),AND(AU40&lt;=AV40,AW40&lt;=AX40,AY40&gt;AZ40)),1,0)))</f>
        <v>1</v>
      </c>
      <c r="H40" s="79">
        <f>IF(AND(AU40&lt;AV40,AW40&lt;AX40,AY40&lt;AZ40),3,IF(OR(AND(AU40&gt;=AV40,AW40&lt;AX40,AY40&lt;AZ40),AND(AU40&lt;AV40,AW40&gt;=AX40,AY40&lt;AZ40),AND(AU40&lt;AV40,AW40&lt;AX40,AY40&gt;=AZ40)),2,IF(OR(AND(AU40&lt;AV40,AW40&gt;=AX40,AY40&gt;=AZ40),AND(AU40&gt;=AV40,AW40&lt;AX40,AY40&gt;=AZ40),AND(AU40&gt;=AV40,AW40&gt;=AX40,AY40&lt;AZ40)),1,0)))</f>
        <v>2</v>
      </c>
      <c r="I40" s="135">
        <f>IF(AND(AU40=AV40,AW40=AX40,AY40=AZ40),3,IF(OR(AND(NOT(AU40=AV40),AW40=AX40,AY40=AZ40),AND(AU40=AV40,NOT(AW40=AX40),AY40=AZ40),AND(AU40=AV40,AW40=AX40,NOT(AY40=AZ40))),2,IF(OR(AND(AU40=AV40,NOT(AW40=AX40),NOT(AY40=AZ40)),AND(NOT(AU40=AV40),AW40=AX40,NOT(AY40=AZ40)),AND(NOT(AU40=AV40),NOT(AW40=AX40),AY40=AZ40)),1,0)))</f>
        <v>0</v>
      </c>
      <c r="J40" s="79">
        <f>(G40*3+I40*1)</f>
        <v>3</v>
      </c>
      <c r="K40" s="79">
        <f t="shared" si="7"/>
        <v>4</v>
      </c>
      <c r="L40" s="79">
        <f t="shared" si="7"/>
        <v>4</v>
      </c>
      <c r="M40" s="219">
        <f t="shared" si="6"/>
        <v>0</v>
      </c>
      <c r="N40" s="79">
        <f>RANK(J40,J39:J42)</f>
        <v>3</v>
      </c>
      <c r="O40" s="79">
        <f>IF(AND(N40=N39,OR(M40&lt;M39,AND(M40=M39,K40&lt;K39))),N40+1,IF(AND(N40=N41,OR(M40&lt;M41,AND(M40=M41,K40&lt;K41))),N40+1,IF(AND(N40=N42,OR(M40&lt;M42,AND(M40=M42,K40&lt;K42))),N40+1,N40)))</f>
        <v>3</v>
      </c>
      <c r="P40" t="str">
        <f>B40</f>
        <v>Bosnia and
Herzegovina</v>
      </c>
      <c r="Q40" s="79">
        <v>2</v>
      </c>
      <c r="R40" s="79">
        <f>MATCH(Q40,O39:O42,0)</f>
        <v>4</v>
      </c>
      <c r="S40" s="79" t="str">
        <f>INDEX(O39:P42,R40,2)</f>
        <v>Nigeria</v>
      </c>
      <c r="AU40" s="79" t="str">
        <f>LEFT(C40,1)</f>
        <v>1</v>
      </c>
      <c r="AV40" s="79" t="str">
        <f>RIGHT(C40,1)</f>
        <v>2</v>
      </c>
      <c r="AW40" s="79" t="str">
        <f>LEFT(E40,1)</f>
        <v>3</v>
      </c>
      <c r="AX40" s="79" t="str">
        <f>RIGHT(E40,1)</f>
        <v>1</v>
      </c>
      <c r="AY40" s="79" t="str">
        <f>LEFT(F40,1)</f>
        <v>0</v>
      </c>
      <c r="AZ40" s="79" t="str">
        <f>RIGHT(F40,1)</f>
        <v>1</v>
      </c>
    </row>
    <row r="41" spans="2:52" ht="14.25">
      <c r="B41" s="98" t="str">
        <f>E38</f>
        <v>Iran</v>
      </c>
      <c r="C41" s="137" t="str">
        <f>IF(Scores!AG18="","",Scores!AG18)</f>
        <v>0-1</v>
      </c>
      <c r="D41" s="137" t="str">
        <f>IF(Scores!AH18="","",Scores!AH18)</f>
        <v>1-3</v>
      </c>
      <c r="E41" s="137" t="s">
        <v>94</v>
      </c>
      <c r="F41" s="137" t="str">
        <f>IF(Scores!AJ18="","",Scores!AJ18)</f>
        <v>0-0</v>
      </c>
      <c r="G41" s="79">
        <f>IF(AND(AU41&gt;AV41,AW41&gt;AX41,AY41&gt;AZ41),3,IF(OR(AND(AU41&lt;=AV41,AW41&gt;AX41,AY41&gt;AZ41),AND(AU41&gt;AV41,AW41&lt;=AX41,AY41&gt;AZ41),AND(AU41&gt;AV41,AW41&gt;AX41,AY41&lt;=AZ41)),2,IF(OR(AND(AU41&gt;AV41,AW41&lt;=AX41,AY41&lt;=AZ41),AND(AU41&lt;=AV41,AW41&gt;AX41,AY41&lt;=AZ41),AND(AU41&lt;=AV41,AW41&lt;=AX41,AY41&gt;AZ41)),1,0)))</f>
        <v>0</v>
      </c>
      <c r="H41" s="79">
        <f>IF(AND(AU41&lt;AV41,AW41&lt;AX41,AY41&lt;AZ41),3,IF(OR(AND(AU41&gt;=AV41,AW41&lt;AX41,AY41&lt;AZ41),AND(AU41&lt;AV41,AW41&gt;=AX41,AY41&lt;AZ41),AND(AU41&lt;AV41,AW41&lt;AX41,AY41&gt;=AZ41)),2,IF(OR(AND(AU41&lt;AV41,AW41&gt;=AX41,AY41&gt;=AZ41),AND(AU41&gt;=AV41,AW41&lt;AX41,AY41&gt;=AZ41),AND(AU41&gt;=AV41,AW41&gt;=AX41,AY41&lt;AZ41)),1,0)))</f>
        <v>2</v>
      </c>
      <c r="I41" s="135">
        <f>IF(AND(AU41=AV41,AW41=AX41,AY41=AZ41),3,IF(OR(AND(NOT(AU41=AV41),AW41=AX41,AY41=AZ41),AND(AU41=AV41,NOT(AW41=AX41),AY41=AZ41),AND(AU41=AV41,AW41=AX41,NOT(AY41=AZ41))),2,IF(OR(AND(AU41=AV41,NOT(AW41=AX41),NOT(AY41=AZ41)),AND(NOT(AU41=AV41),AW41=AX41,NOT(AY41=AZ41)),AND(NOT(AU41=AV41),NOT(AW41=AX41),AY41=AZ41)),1,0)))</f>
        <v>1</v>
      </c>
      <c r="J41" s="79">
        <f>(G41*3+I41*1)</f>
        <v>1</v>
      </c>
      <c r="K41" s="79">
        <f t="shared" si="7"/>
        <v>1</v>
      </c>
      <c r="L41" s="79">
        <f t="shared" si="7"/>
        <v>4</v>
      </c>
      <c r="M41" s="219">
        <f t="shared" si="6"/>
        <v>-3</v>
      </c>
      <c r="N41" s="79">
        <f>RANK(J41,J39:J42)</f>
        <v>4</v>
      </c>
      <c r="O41" s="79">
        <f>IF(AND(N41=N39,OR(M41&lt;M39,AND(M41=M39,K41&lt;K39))),N41+1,IF(AND(N41=N40,OR(M41&lt;M40,AND(M41=M40,K41&lt;K40))),N41+1,IF(AND(N41=N42,OR(M41&lt;M42,AND(M41=M42,K41&lt;K42))),N41+1,N41)))</f>
        <v>4</v>
      </c>
      <c r="P41" t="str">
        <f>B41</f>
        <v>Iran</v>
      </c>
      <c r="Q41" s="79"/>
      <c r="R41" s="79"/>
      <c r="S41" s="79"/>
      <c r="AU41" s="79" t="str">
        <f>LEFT(C41,1)</f>
        <v>0</v>
      </c>
      <c r="AV41" s="79" t="str">
        <f>RIGHT(C41,1)</f>
        <v>1</v>
      </c>
      <c r="AW41" s="79" t="str">
        <f>LEFT(D41,1)</f>
        <v>1</v>
      </c>
      <c r="AX41" s="79" t="str">
        <f>RIGHT(D41,1)</f>
        <v>3</v>
      </c>
      <c r="AY41" s="79" t="str">
        <f>LEFT(F41,1)</f>
        <v>0</v>
      </c>
      <c r="AZ41" s="79" t="str">
        <f>RIGHT(F41,1)</f>
        <v>0</v>
      </c>
    </row>
    <row r="42" spans="2:52" ht="13.5">
      <c r="B42" s="97" t="str">
        <f>F38</f>
        <v>Nigeria</v>
      </c>
      <c r="C42" s="137" t="str">
        <f>IF(Scores!AG19="","",Scores!AG19)</f>
        <v>2-3</v>
      </c>
      <c r="D42" s="137" t="str">
        <f>IF(Scores!AH19="","",Scores!AH19)</f>
        <v>1-0</v>
      </c>
      <c r="E42" s="137" t="str">
        <f>IF(Scores!AI19="","",Scores!AI19)</f>
        <v>0-0</v>
      </c>
      <c r="F42" s="137" t="s">
        <v>94</v>
      </c>
      <c r="G42" s="79">
        <f>IF(AND(AU42&gt;AV42,AW42&gt;AX42,AY42&gt;AZ42),3,IF(OR(AND(AU42&lt;=AV42,AW42&gt;AX42,AY42&gt;AZ42),AND(AU42&gt;AV42,AW42&lt;=AX42,AY42&gt;AZ42),AND(AU42&gt;AV42,AW42&gt;AX42,AY42&lt;=AZ42)),2,IF(OR(AND(AU42&gt;AV42,AW42&lt;=AX42,AY42&lt;=AZ42),AND(AU42&lt;=AV42,AW42&gt;AX42,AY42&lt;=AZ42),AND(AU42&lt;=AV42,AW42&lt;=AX42,AY42&gt;AZ42)),1,0)))</f>
        <v>1</v>
      </c>
      <c r="H42" s="79">
        <f>IF(AND(AU42&lt;AV42,AW42&lt;AX42,AY42&lt;AZ42),3,IF(OR(AND(AU42&gt;=AV42,AW42&lt;AX42,AY42&lt;AZ42),AND(AU42&lt;AV42,AW42&gt;=AX42,AY42&lt;AZ42),AND(AU42&lt;AV42,AW42&lt;AX42,AY42&gt;=AZ42)),2,IF(OR(AND(AU42&lt;AV42,AW42&gt;=AX42,AY42&gt;=AZ42),AND(AU42&gt;=AV42,AW42&lt;AX42,AY42&gt;=AZ42),AND(AU42&gt;=AV42,AW42&gt;=AX42,AY42&lt;AZ42)),1,0)))</f>
        <v>1</v>
      </c>
      <c r="I42" s="135">
        <f>IF(AND(AU42=AV42,AW42=AX42,AY42=AZ42),3,IF(OR(AND(NOT(AU42=AV42),AW42=AX42,AY42=AZ42),AND(AU42=AV42,NOT(AW42=AX42),AY42=AZ42),AND(AU42=AV42,AW42=AX42,NOT(AY42=AZ42))),2,IF(OR(AND(AU42=AV42,NOT(AW42=AX42),NOT(AY42=AZ42)),AND(NOT(AU42=AV42),AW42=AX42,NOT(AY42=AZ42)),AND(NOT(AU42=AV42),NOT(AW42=AX42),AY42=AZ42)),1,0)))</f>
        <v>1</v>
      </c>
      <c r="J42" s="79">
        <f>(G42*3+I42*1)</f>
        <v>4</v>
      </c>
      <c r="K42" s="79">
        <f t="shared" si="7"/>
        <v>3</v>
      </c>
      <c r="L42" s="79">
        <f t="shared" si="7"/>
        <v>3</v>
      </c>
      <c r="M42" s="219">
        <f t="shared" si="6"/>
        <v>0</v>
      </c>
      <c r="N42" s="79">
        <f>RANK(J42,J39:J42)</f>
        <v>2</v>
      </c>
      <c r="O42" s="79">
        <f>IF(AND(N42=N39,OR(M42&lt;M39,AND(M42=M39,K42&lt;K39))),N42+1,IF(AND(N42=N40,OR(M42&lt;M40,AND(M42=M40,K42&lt;K40))),N42+1,IF(AND(N42=N41,OR(M42&lt;M41,AND(M42=M41,K42&lt;K41))),N42+1,N42)))</f>
        <v>2</v>
      </c>
      <c r="P42" t="str">
        <f>B42</f>
        <v>Nigeria</v>
      </c>
      <c r="Q42" s="79"/>
      <c r="R42" s="79"/>
      <c r="S42" s="79"/>
      <c r="AU42" s="79" t="str">
        <f>LEFT(C42,1)</f>
        <v>2</v>
      </c>
      <c r="AV42" s="79" t="str">
        <f>RIGHT(C42,1)</f>
        <v>3</v>
      </c>
      <c r="AW42" s="79" t="str">
        <f>LEFT(D42,1)</f>
        <v>1</v>
      </c>
      <c r="AX42" s="79" t="str">
        <f>RIGHT(D42,1)</f>
        <v>0</v>
      </c>
      <c r="AY42" s="79" t="str">
        <f>LEFT(E42,1)</f>
        <v>0</v>
      </c>
      <c r="AZ42" s="79" t="str">
        <f>RIGHT(E42,1)</f>
        <v>0</v>
      </c>
    </row>
    <row r="43" spans="2:19" ht="13.5">
      <c r="B43" s="79"/>
      <c r="C43" s="79"/>
      <c r="D43" s="79"/>
      <c r="E43" s="79"/>
      <c r="F43" s="79"/>
      <c r="G43" s="79"/>
      <c r="H43" s="79"/>
      <c r="I43" s="135"/>
      <c r="J43" s="79"/>
      <c r="K43" s="79"/>
      <c r="L43" s="79"/>
      <c r="M43" s="219">
        <f t="shared" si="6"/>
        <v>0</v>
      </c>
      <c r="N43" s="79"/>
      <c r="O43" s="79"/>
      <c r="Q43" s="79"/>
      <c r="R43" s="79"/>
      <c r="S43" s="79"/>
    </row>
    <row r="44" spans="2:19" ht="13.5">
      <c r="B44" s="252" t="s">
        <v>101</v>
      </c>
      <c r="C44" s="253"/>
      <c r="D44" s="253"/>
      <c r="E44" s="253"/>
      <c r="F44" s="254"/>
      <c r="G44" s="79"/>
      <c r="H44" s="79"/>
      <c r="I44" s="135"/>
      <c r="J44" s="79"/>
      <c r="K44" s="79"/>
      <c r="L44" s="79"/>
      <c r="M44" s="219">
        <f t="shared" si="6"/>
        <v>0</v>
      </c>
      <c r="N44" s="79"/>
      <c r="O44" s="79"/>
      <c r="Q44" s="79"/>
      <c r="R44" s="79"/>
      <c r="S44" s="79"/>
    </row>
    <row r="45" spans="2:19" ht="14.25">
      <c r="B45" s="93"/>
      <c r="C45" s="93" t="s">
        <v>360</v>
      </c>
      <c r="D45" s="93" t="s">
        <v>80</v>
      </c>
      <c r="E45" s="94" t="s">
        <v>78</v>
      </c>
      <c r="F45" s="93" t="s">
        <v>76</v>
      </c>
      <c r="G45" s="79"/>
      <c r="H45" s="79"/>
      <c r="I45" s="135"/>
      <c r="J45" s="79"/>
      <c r="K45" s="79"/>
      <c r="L45" s="79"/>
      <c r="M45" s="219">
        <f t="shared" si="6"/>
        <v>0</v>
      </c>
      <c r="N45" s="79"/>
      <c r="O45" s="79"/>
      <c r="Q45" s="79"/>
      <c r="R45" s="79"/>
      <c r="S45" s="79"/>
    </row>
    <row r="46" spans="2:52" ht="13.5">
      <c r="B46" s="97" t="str">
        <f>C45</f>
        <v>Germany</v>
      </c>
      <c r="C46" s="137" t="s">
        <v>600</v>
      </c>
      <c r="D46" s="137" t="str">
        <f>IF(Scores!AN16="","",Scores!AN16)</f>
        <v>4-0</v>
      </c>
      <c r="E46" s="137" t="str">
        <f>IF(Scores!AO16="","",Scores!AO16)</f>
        <v>2-2</v>
      </c>
      <c r="F46" s="137" t="str">
        <f>IF(Scores!AP16="","",Scores!AP16)</f>
        <v>1-0</v>
      </c>
      <c r="G46" s="79">
        <f>IF(AND(AU46&gt;AV46,AW46&gt;AX46,AY46&gt;AZ46),3,IF(OR(AND(AU46&lt;=AV46,AW46&gt;AX46,AY46&gt;AZ46),AND(AU46&gt;AV46,AW46&lt;=AX46,AY46&gt;AZ46),AND(AU46&gt;AV46,AW46&gt;AX46,AY46&lt;=AZ46)),2,IF(OR(AND(AU46&gt;AV46,AW46&lt;=AX46,AY46&lt;=AZ46),AND(AU46&lt;=AV46,AW46&gt;AX46,AY46&lt;=AZ46),AND(AU46&lt;=AV46,AW46&lt;=AX46,AY46&gt;AZ46)),1,0)))</f>
        <v>2</v>
      </c>
      <c r="H46" s="79">
        <f>IF(AND(AU46&lt;AV46,AW46&lt;AX46,AY46&lt;AZ46),3,IF(OR(AND(AU46&gt;=AV46,AW46&lt;AX46,AY46&lt;AZ46),AND(AU46&lt;AV46,AW46&gt;=AX46,AY46&lt;AZ46),AND(AU46&lt;AV46,AW46&lt;AX46,AY46&gt;=AZ46)),2,IF(OR(AND(AU46&lt;AV46,AW46&gt;=AX46,AY46&gt;=AZ46),AND(AU46&gt;=AV46,AW46&lt;AX46,AY46&gt;=AZ46),AND(AU46&gt;=AV46,AW46&gt;=AX46,AY46&lt;AZ46)),1,0)))</f>
        <v>0</v>
      </c>
      <c r="I46" s="135">
        <f>IF(AND(AU46=AV46,AW46=AX46,AY46=AZ46),3,IF(OR(AND(NOT(AU46=AV46),AW46=AX46,AY46=AZ46),AND(AU46=AV46,NOT(AW46=AX46),AY46=AZ46),AND(AU46=AV46,AW46=AX46,NOT(AY46=AZ46))),2,IF(OR(AND(AU46=AV46,NOT(AW46=AX46),NOT(AY46=AZ46)),AND(NOT(AU46=AV46),AW46=AX46,NOT(AY46=AZ46)),AND(NOT(AU46=AV46),NOT(AW46=AX46),AY46=AZ46)),1,0)))</f>
        <v>1</v>
      </c>
      <c r="J46" s="79">
        <f>(G46*3+I46*1)</f>
        <v>7</v>
      </c>
      <c r="K46" s="79">
        <f aca="true" t="shared" si="8" ref="K46:L49">IF(ISERROR(AU46+AW46+AY46),"",AU46+AW46+AY46)</f>
        <v>7</v>
      </c>
      <c r="L46" s="79">
        <f t="shared" si="8"/>
        <v>2</v>
      </c>
      <c r="M46" s="219">
        <f t="shared" si="6"/>
        <v>5</v>
      </c>
      <c r="N46" s="79">
        <f>RANK(J46,J46:J49)</f>
        <v>1</v>
      </c>
      <c r="O46" s="79">
        <f>IF(AND(N46=N47,OR(M46&lt;M47,AND(M46=M47,K46&lt;K47))),N46+1,IF(AND(N46=N48,OR(M46&lt;M48,AND(M46=M48,K46&lt;K48))),N46+1,IF(AND(N46=N49,OR(M46&lt;M49,AND(M46=M49,K46&lt;K49))),N46+1,N46)))</f>
        <v>1</v>
      </c>
      <c r="P46" t="str">
        <f>B46</f>
        <v>Germany</v>
      </c>
      <c r="Q46" s="79">
        <v>1</v>
      </c>
      <c r="R46" s="79">
        <f>MATCH(Q46,O46:O49,0)</f>
        <v>1</v>
      </c>
      <c r="S46" s="79" t="str">
        <f>INDEX(O46:P49,R46,2)</f>
        <v>Germany</v>
      </c>
      <c r="AU46" s="79" t="str">
        <f>LEFT(D46,1)</f>
        <v>4</v>
      </c>
      <c r="AV46" s="79" t="str">
        <f>RIGHT(D46,1)</f>
        <v>0</v>
      </c>
      <c r="AW46" s="79" t="str">
        <f>LEFT(E46,1)</f>
        <v>2</v>
      </c>
      <c r="AX46" s="79" t="str">
        <f>RIGHT(E46,1)</f>
        <v>2</v>
      </c>
      <c r="AY46" s="79" t="str">
        <f>LEFT(F46,1)</f>
        <v>1</v>
      </c>
      <c r="AZ46" s="79" t="str">
        <f>RIGHT(F46,1)</f>
        <v>0</v>
      </c>
    </row>
    <row r="47" spans="2:52" ht="13.5">
      <c r="B47" s="97" t="str">
        <f>D45</f>
        <v>Portugal</v>
      </c>
      <c r="C47" s="137" t="str">
        <f>IF(Scores!AM17="","",Scores!AM17)</f>
        <v>0-4</v>
      </c>
      <c r="D47" s="137" t="s">
        <v>600</v>
      </c>
      <c r="E47" s="137" t="str">
        <f>IF(Scores!AO17="","",Scores!AO17)</f>
        <v>2-1</v>
      </c>
      <c r="F47" s="137" t="str">
        <f>IF(Scores!AP17="","",Scores!AP17)</f>
        <v>2-2</v>
      </c>
      <c r="G47" s="79">
        <f>IF(AND(AU47&gt;AV47,AW47&gt;AX47,AY47&gt;AZ47),3,IF(OR(AND(AU47&lt;=AV47,AW47&gt;AX47,AY47&gt;AZ47),AND(AU47&gt;AV47,AW47&lt;=AX47,AY47&gt;AZ47),AND(AU47&gt;AV47,AW47&gt;AX47,AY47&lt;=AZ47)),2,IF(OR(AND(AU47&gt;AV47,AW47&lt;=AX47,AY47&lt;=AZ47),AND(AU47&lt;=AV47,AW47&gt;AX47,AY47&lt;=AZ47),AND(AU47&lt;=AV47,AW47&lt;=AX47,AY47&gt;AZ47)),1,0)))</f>
        <v>1</v>
      </c>
      <c r="H47" s="79">
        <f>IF(AND(AU47&lt;AV47,AW47&lt;AX47,AY47&lt;AZ47),3,IF(OR(AND(AU47&gt;=AV47,AW47&lt;AX47,AY47&lt;AZ47),AND(AU47&lt;AV47,AW47&gt;=AX47,AY47&lt;AZ47),AND(AU47&lt;AV47,AW47&lt;AX47,AY47&gt;=AZ47)),2,IF(OR(AND(AU47&lt;AV47,AW47&gt;=AX47,AY47&gt;=AZ47),AND(AU47&gt;=AV47,AW47&lt;AX47,AY47&gt;=AZ47),AND(AU47&gt;=AV47,AW47&gt;=AX47,AY47&lt;AZ47)),1,0)))</f>
        <v>1</v>
      </c>
      <c r="I47" s="135">
        <f>IF(AND(AU47=AV47,AW47=AX47,AY47=AZ47),3,IF(OR(AND(NOT(AU47=AV47),AW47=AX47,AY47=AZ47),AND(AU47=AV47,NOT(AW47=AX47),AY47=AZ47),AND(AU47=AV47,AW47=AX47,NOT(AY47=AZ47))),2,IF(OR(AND(AU47=AV47,NOT(AW47=AX47),NOT(AY47=AZ47)),AND(NOT(AU47=AV47),AW47=AX47,NOT(AY47=AZ47)),AND(NOT(AU47=AV47),NOT(AW47=AX47),AY47=AZ47)),1,0)))</f>
        <v>1</v>
      </c>
      <c r="J47" s="79">
        <f>(G47*3+I47*1)</f>
        <v>4</v>
      </c>
      <c r="K47" s="79">
        <f t="shared" si="8"/>
        <v>4</v>
      </c>
      <c r="L47" s="79">
        <f t="shared" si="8"/>
        <v>7</v>
      </c>
      <c r="M47" s="219">
        <f t="shared" si="6"/>
        <v>-3</v>
      </c>
      <c r="N47" s="79">
        <f>RANK(J47,J46:J49)</f>
        <v>2</v>
      </c>
      <c r="O47" s="79">
        <f>IF(AND(N47=N46,OR(M47&lt;M46,AND(M47=M46,K47&lt;K46))),N47+1,IF(AND(N47=N48,OR(M47&lt;M48,AND(M47=M48,K47&lt;K48))),N47+1,IF(AND(N47=N49,OR(M47&lt;M49,AND(M47=M49,K47&lt;K49))),N47+1,N47)))</f>
        <v>3</v>
      </c>
      <c r="P47" t="str">
        <f>B47</f>
        <v>Portugal</v>
      </c>
      <c r="Q47" s="79">
        <v>2</v>
      </c>
      <c r="R47" s="79">
        <f>MATCH(Q47,O46:O49,0)</f>
        <v>4</v>
      </c>
      <c r="S47" s="79" t="str">
        <f>INDEX(O46:P49,R47,2)</f>
        <v>USA</v>
      </c>
      <c r="AU47" s="79" t="str">
        <f>LEFT(C47,1)</f>
        <v>0</v>
      </c>
      <c r="AV47" s="79" t="str">
        <f>RIGHT(C47,1)</f>
        <v>4</v>
      </c>
      <c r="AW47" s="79" t="str">
        <f>LEFT(E47,1)</f>
        <v>2</v>
      </c>
      <c r="AX47" s="79" t="str">
        <f>RIGHT(E47,1)</f>
        <v>1</v>
      </c>
      <c r="AY47" s="79" t="str">
        <f>LEFT(F47,1)</f>
        <v>2</v>
      </c>
      <c r="AZ47" s="79" t="str">
        <f>RIGHT(F47,1)</f>
        <v>2</v>
      </c>
    </row>
    <row r="48" spans="2:52" ht="14.25">
      <c r="B48" s="98" t="str">
        <f>E45</f>
        <v>Ghana</v>
      </c>
      <c r="C48" s="137" t="str">
        <f>IF(Scores!AM18="","",Scores!AM18)</f>
        <v>2-2</v>
      </c>
      <c r="D48" s="137" t="str">
        <f>IF(Scores!AN18="","",Scores!AN18)</f>
        <v>1-2</v>
      </c>
      <c r="E48" s="137" t="s">
        <v>600</v>
      </c>
      <c r="F48" s="137" t="str">
        <f>IF(Scores!AP18="","",Scores!AP18)</f>
        <v>1-2</v>
      </c>
      <c r="G48" s="79">
        <f>IF(AND(AU48&gt;AV48,AW48&gt;AX48,AY48&gt;AZ48),3,IF(OR(AND(AU48&lt;=AV48,AW48&gt;AX48,AY48&gt;AZ48),AND(AU48&gt;AV48,AW48&lt;=AX48,AY48&gt;AZ48),AND(AU48&gt;AV48,AW48&gt;AX48,AY48&lt;=AZ48)),2,IF(OR(AND(AU48&gt;AV48,AW48&lt;=AX48,AY48&lt;=AZ48),AND(AU48&lt;=AV48,AW48&gt;AX48,AY48&lt;=AZ48),AND(AU48&lt;=AV48,AW48&lt;=AX48,AY48&gt;AZ48)),1,0)))</f>
        <v>0</v>
      </c>
      <c r="H48" s="79">
        <f>IF(AND(AU48&lt;AV48,AW48&lt;AX48,AY48&lt;AZ48),3,IF(OR(AND(AU48&gt;=AV48,AW48&lt;AX48,AY48&lt;AZ48),AND(AU48&lt;AV48,AW48&gt;=AX48,AY48&lt;AZ48),AND(AU48&lt;AV48,AW48&lt;AX48,AY48&gt;=AZ48)),2,IF(OR(AND(AU48&lt;AV48,AW48&gt;=AX48,AY48&gt;=AZ48),AND(AU48&gt;=AV48,AW48&lt;AX48,AY48&gt;=AZ48),AND(AU48&gt;=AV48,AW48&gt;=AX48,AY48&lt;AZ48)),1,0)))</f>
        <v>2</v>
      </c>
      <c r="I48" s="135">
        <f>IF(AND(AU48=AV48,AW48=AX48,AY48=AZ48),3,IF(OR(AND(NOT(AU48=AV48),AW48=AX48,AY48=AZ48),AND(AU48=AV48,NOT(AW48=AX48),AY48=AZ48),AND(AU48=AV48,AW48=AX48,NOT(AY48=AZ48))),2,IF(OR(AND(AU48=AV48,NOT(AW48=AX48),NOT(AY48=AZ48)),AND(NOT(AU48=AV48),AW48=AX48,NOT(AY48=AZ48)),AND(NOT(AU48=AV48),NOT(AW48=AX48),AY48=AZ48)),1,0)))</f>
        <v>1</v>
      </c>
      <c r="J48" s="79">
        <f>(G48*3+I48*1)</f>
        <v>1</v>
      </c>
      <c r="K48" s="79">
        <f t="shared" si="8"/>
        <v>4</v>
      </c>
      <c r="L48" s="79">
        <f t="shared" si="8"/>
        <v>6</v>
      </c>
      <c r="M48" s="219">
        <f t="shared" si="6"/>
        <v>-2</v>
      </c>
      <c r="N48" s="79">
        <f>RANK(J48,J46:J49)</f>
        <v>4</v>
      </c>
      <c r="O48" s="79">
        <f>IF(AND(N48=N46,OR(M48&lt;M46,AND(M48=M46,K48&lt;K46))),N48+1,IF(AND(N48=N47,OR(M48&lt;M47,AND(M48=M47,K48&lt;K47))),N48+1,IF(AND(N48=N49,OR(M48&lt;M49,AND(M48=M49,K48&lt;K49))),N48+1,N48)))</f>
        <v>4</v>
      </c>
      <c r="P48" t="str">
        <f>B48</f>
        <v>Ghana</v>
      </c>
      <c r="Q48" s="79"/>
      <c r="R48" s="79"/>
      <c r="S48" s="79"/>
      <c r="AU48" s="79" t="str">
        <f>LEFT(C48,1)</f>
        <v>2</v>
      </c>
      <c r="AV48" s="79" t="str">
        <f>RIGHT(C48,1)</f>
        <v>2</v>
      </c>
      <c r="AW48" s="79" t="str">
        <f>LEFT(D48,1)</f>
        <v>1</v>
      </c>
      <c r="AX48" s="79" t="str">
        <f>RIGHT(D48,1)</f>
        <v>2</v>
      </c>
      <c r="AY48" s="79" t="str">
        <f>LEFT(F48,1)</f>
        <v>1</v>
      </c>
      <c r="AZ48" s="79" t="str">
        <f>RIGHT(F48,1)</f>
        <v>2</v>
      </c>
    </row>
    <row r="49" spans="2:52" ht="13.5">
      <c r="B49" s="97" t="str">
        <f>F45</f>
        <v>USA</v>
      </c>
      <c r="C49" s="137" t="str">
        <f>IF(Scores!AM19="","",Scores!AM19)</f>
        <v>0-1</v>
      </c>
      <c r="D49" s="137" t="str">
        <f>IF(Scores!AN19="","",Scores!AN19)</f>
        <v>2-2</v>
      </c>
      <c r="E49" s="137" t="str">
        <f>IF(Scores!AO19="","",Scores!AO19)</f>
        <v>2-1</v>
      </c>
      <c r="F49" s="137" t="s">
        <v>600</v>
      </c>
      <c r="G49" s="79">
        <f>IF(AND(AU49&gt;AV49,AW49&gt;AX49,AY49&gt;AZ49),3,IF(OR(AND(AU49&lt;=AV49,AW49&gt;AX49,AY49&gt;AZ49),AND(AU49&gt;AV49,AW49&lt;=AX49,AY49&gt;AZ49),AND(AU49&gt;AV49,AW49&gt;AX49,AY49&lt;=AZ49)),2,IF(OR(AND(AU49&gt;AV49,AW49&lt;=AX49,AY49&lt;=AZ49),AND(AU49&lt;=AV49,AW49&gt;AX49,AY49&lt;=AZ49),AND(AU49&lt;=AV49,AW49&lt;=AX49,AY49&gt;AZ49)),1,0)))</f>
        <v>1</v>
      </c>
      <c r="H49" s="79">
        <f>IF(AND(AU49&lt;AV49,AW49&lt;AX49,AY49&lt;AZ49),3,IF(OR(AND(AU49&gt;=AV49,AW49&lt;AX49,AY49&lt;AZ49),AND(AU49&lt;AV49,AW49&gt;=AX49,AY49&lt;AZ49),AND(AU49&lt;AV49,AW49&lt;AX49,AY49&gt;=AZ49)),2,IF(OR(AND(AU49&lt;AV49,AW49&gt;=AX49,AY49&gt;=AZ49),AND(AU49&gt;=AV49,AW49&lt;AX49,AY49&gt;=AZ49),AND(AU49&gt;=AV49,AW49&gt;=AX49,AY49&lt;AZ49)),1,0)))</f>
        <v>1</v>
      </c>
      <c r="I49" s="135">
        <f>IF(AND(AU49=AV49,AW49=AX49,AY49=AZ49),3,IF(OR(AND(NOT(AU49=AV49),AW49=AX49,AY49=AZ49),AND(AU49=AV49,NOT(AW49=AX49),AY49=AZ49),AND(AU49=AV49,AW49=AX49,NOT(AY49=AZ49))),2,IF(OR(AND(AU49=AV49,NOT(AW49=AX49),NOT(AY49=AZ49)),AND(NOT(AU49=AV49),AW49=AX49,NOT(AY49=AZ49)),AND(NOT(AU49=AV49),NOT(AW49=AX49),AY49=AZ49)),1,0)))</f>
        <v>1</v>
      </c>
      <c r="J49" s="79">
        <f>(G49*3+I49*1)</f>
        <v>4</v>
      </c>
      <c r="K49" s="79">
        <f t="shared" si="8"/>
        <v>4</v>
      </c>
      <c r="L49" s="79">
        <f t="shared" si="8"/>
        <v>4</v>
      </c>
      <c r="M49" s="219">
        <f t="shared" si="6"/>
        <v>0</v>
      </c>
      <c r="N49" s="79">
        <f>RANK(J49,J46:J49)</f>
        <v>2</v>
      </c>
      <c r="O49" s="79">
        <f>IF(AND(N49=N46,OR(M49&lt;M46,AND(M49=M46,K49&lt;K46))),N49+1,IF(AND(N49=N47,OR(M49&lt;M47,AND(M49=M47,K49&lt;K47))),N49+1,IF(AND(N49=N48,OR(M49&lt;M48,AND(M49=M48,K49&lt;K48))),N49+1,N49)))</f>
        <v>2</v>
      </c>
      <c r="P49" t="str">
        <f>B49</f>
        <v>USA</v>
      </c>
      <c r="Q49" s="79"/>
      <c r="R49" s="79"/>
      <c r="S49" s="79"/>
      <c r="AU49" s="79" t="str">
        <f>LEFT(C49,1)</f>
        <v>0</v>
      </c>
      <c r="AV49" s="79" t="str">
        <f>RIGHT(C49,1)</f>
        <v>1</v>
      </c>
      <c r="AW49" s="79" t="str">
        <f>LEFT(D49,1)</f>
        <v>2</v>
      </c>
      <c r="AX49" s="79" t="str">
        <f>RIGHT(D49,1)</f>
        <v>2</v>
      </c>
      <c r="AY49" s="79" t="str">
        <f>LEFT(E49,1)</f>
        <v>2</v>
      </c>
      <c r="AZ49" s="79" t="str">
        <f>RIGHT(E49,1)</f>
        <v>1</v>
      </c>
    </row>
    <row r="50" spans="2:19" ht="13.5">
      <c r="B50" s="79"/>
      <c r="C50" s="79"/>
      <c r="D50" s="79"/>
      <c r="E50" s="79"/>
      <c r="F50" s="79"/>
      <c r="G50" s="79"/>
      <c r="H50" s="79"/>
      <c r="I50" s="135"/>
      <c r="J50" s="79"/>
      <c r="K50" s="79"/>
      <c r="L50" s="79"/>
      <c r="M50" s="219">
        <f t="shared" si="6"/>
        <v>0</v>
      </c>
      <c r="N50" s="79"/>
      <c r="O50" s="79"/>
      <c r="Q50" s="79"/>
      <c r="R50" s="79"/>
      <c r="S50" s="79"/>
    </row>
    <row r="51" spans="2:19" ht="13.5">
      <c r="B51" s="252" t="s">
        <v>102</v>
      </c>
      <c r="C51" s="253"/>
      <c r="D51" s="253"/>
      <c r="E51" s="253"/>
      <c r="F51" s="254"/>
      <c r="G51" s="79"/>
      <c r="H51" s="79"/>
      <c r="I51" s="135"/>
      <c r="J51" s="79"/>
      <c r="K51" s="79"/>
      <c r="L51" s="79"/>
      <c r="M51" s="219">
        <f t="shared" si="6"/>
        <v>0</v>
      </c>
      <c r="N51" s="79"/>
      <c r="O51" s="79"/>
      <c r="Q51" s="79"/>
      <c r="R51" s="79"/>
      <c r="S51" s="79"/>
    </row>
    <row r="52" spans="2:19" ht="14.25">
      <c r="B52" s="93"/>
      <c r="C52" s="93" t="s">
        <v>461</v>
      </c>
      <c r="D52" s="93" t="s">
        <v>463</v>
      </c>
      <c r="E52" s="94" t="s">
        <v>465</v>
      </c>
      <c r="F52" s="93" t="s">
        <v>467</v>
      </c>
      <c r="G52" s="79"/>
      <c r="H52" s="79"/>
      <c r="I52" s="135"/>
      <c r="J52" s="79"/>
      <c r="K52" s="79"/>
      <c r="L52" s="79"/>
      <c r="M52" s="219">
        <f t="shared" si="6"/>
        <v>0</v>
      </c>
      <c r="N52" s="79"/>
      <c r="O52" s="79"/>
      <c r="Q52" s="79"/>
      <c r="R52" s="79"/>
      <c r="S52" s="79"/>
    </row>
    <row r="53" spans="2:52" ht="13.5">
      <c r="B53" s="97" t="str">
        <f>C52</f>
        <v>Belgium</v>
      </c>
      <c r="C53" s="137" t="s">
        <v>94</v>
      </c>
      <c r="D53" s="137" t="str">
        <f>IF(Scores!AT16="","",Scores!AT16)</f>
        <v>2-0</v>
      </c>
      <c r="E53" s="137" t="str">
        <f>IF(Scores!AU16="","",Scores!AU16)</f>
        <v>1-0</v>
      </c>
      <c r="F53" s="137" t="str">
        <f>IF(Scores!AV16="","",Scores!AV16)</f>
        <v>1-0</v>
      </c>
      <c r="G53" s="79">
        <f>IF(AND(AU53&gt;AV53,AW53&gt;AX53,AY53&gt;AZ53),3,IF(OR(AND(AU53&lt;=AV53,AW53&gt;AX53,AY53&gt;AZ53),AND(AU53&gt;AV53,AW53&lt;=AX53,AY53&gt;AZ53),AND(AU53&gt;AV53,AW53&gt;AX53,AY53&lt;=AZ53)),2,IF(OR(AND(AU53&gt;AV53,AW53&lt;=AX53,AY53&lt;=AZ53),AND(AU53&lt;=AV53,AW53&gt;AX53,AY53&lt;=AZ53),AND(AU53&lt;=AV53,AW53&lt;=AX53,AY53&gt;AZ53)),1,0)))</f>
        <v>3</v>
      </c>
      <c r="H53" s="79">
        <f>IF(AND(AU53&lt;AV53,AW53&lt;AX53,AY53&lt;AZ53),3,IF(OR(AND(AU53&gt;=AV53,AW53&lt;AX53,AY53&lt;AZ53),AND(AU53&lt;AV53,AW53&gt;=AX53,AY53&lt;AZ53),AND(AU53&lt;AV53,AW53&lt;AX53,AY53&gt;=AZ53)),2,IF(OR(AND(AU53&lt;AV53,AW53&gt;=AX53,AY53&gt;=AZ53),AND(AU53&gt;=AV53,AW53&lt;AX53,AY53&gt;=AZ53),AND(AU53&gt;=AV53,AW53&gt;=AX53,AY53&lt;AZ53)),1,0)))</f>
        <v>0</v>
      </c>
      <c r="I53" s="135">
        <f>IF(AND(AU53=AV53,AW53=AX53,AY53=AZ53),3,IF(OR(AND(NOT(AU53=AV53),AW53=AX53,AY53=AZ53),AND(AU53=AV53,NOT(AW53=AX53),AY53=AZ53),AND(AU53=AV53,AW53=AX53,NOT(AY53=AZ53))),2,IF(OR(AND(AU53=AV53,NOT(AW53=AX53),NOT(AY53=AZ53)),AND(NOT(AU53=AV53),AW53=AX53,NOT(AY53=AZ53)),AND(NOT(AU53=AV53),NOT(AW53=AX53),AY53=AZ53)),1,0)))</f>
        <v>0</v>
      </c>
      <c r="J53" s="79">
        <f>(G53*3+I53*1)</f>
        <v>9</v>
      </c>
      <c r="K53" s="79">
        <f aca="true" t="shared" si="9" ref="K53:L56">IF(ISERROR(AU53+AW53+AY53),"",AU53+AW53+AY53)</f>
        <v>4</v>
      </c>
      <c r="L53" s="79">
        <f t="shared" si="9"/>
        <v>0</v>
      </c>
      <c r="M53" s="219">
        <f t="shared" si="6"/>
        <v>4</v>
      </c>
      <c r="N53" s="79">
        <f>RANK(J53,J53:J56)</f>
        <v>1</v>
      </c>
      <c r="O53" s="79">
        <f>IF(AND(N53=N54,OR(M53&lt;M54,AND(M53=M54,K53&lt;K54))),N53+1,IF(AND(N53=N55,OR(M53&lt;M55,AND(M53=M55,K53&lt;K55))),N53+1,IF(AND(N53=N56,OR(M53&lt;M56,AND(M53=M56,K53&lt;K56))),N53+1,N53)))</f>
        <v>1</v>
      </c>
      <c r="P53" t="str">
        <f>B53</f>
        <v>Belgium</v>
      </c>
      <c r="Q53" s="79">
        <v>1</v>
      </c>
      <c r="R53" s="79">
        <f>MATCH(Q53,O53:O56,0)</f>
        <v>1</v>
      </c>
      <c r="S53" s="79" t="str">
        <f>INDEX(O53:P56,R53,2)</f>
        <v>Belgium</v>
      </c>
      <c r="AU53" s="79" t="str">
        <f>LEFT(D53,1)</f>
        <v>2</v>
      </c>
      <c r="AV53" s="79" t="str">
        <f>RIGHT(D53,1)</f>
        <v>0</v>
      </c>
      <c r="AW53" s="79" t="str">
        <f>LEFT(E53,1)</f>
        <v>1</v>
      </c>
      <c r="AX53" s="79" t="str">
        <f>RIGHT(E53,1)</f>
        <v>0</v>
      </c>
      <c r="AY53" s="79" t="str">
        <f>LEFT(F53,1)</f>
        <v>1</v>
      </c>
      <c r="AZ53" s="79" t="str">
        <f>RIGHT(F53,1)</f>
        <v>0</v>
      </c>
    </row>
    <row r="54" spans="2:52" ht="13.5">
      <c r="B54" s="97" t="str">
        <f>D52</f>
        <v>Algeria</v>
      </c>
      <c r="C54" s="137" t="str">
        <f>IF(Scores!AS17="","",Scores!AS17)</f>
        <v>0-2</v>
      </c>
      <c r="D54" s="137" t="s">
        <v>94</v>
      </c>
      <c r="E54" s="137" t="str">
        <f>IF(Scores!AU17="","",Scores!AU17)</f>
        <v>1-1</v>
      </c>
      <c r="F54" s="137" t="str">
        <f>IF(Scores!AV17="","",Scores!AV17)</f>
        <v>4-2</v>
      </c>
      <c r="G54" s="79">
        <f>IF(AND(AU54&gt;AV54,AW54&gt;AX54,AY54&gt;AZ54),3,IF(OR(AND(AU54&lt;=AV54,AW54&gt;AX54,AY54&gt;AZ54),AND(AU54&gt;AV54,AW54&lt;=AX54,AY54&gt;AZ54),AND(AU54&gt;AV54,AW54&gt;AX54,AY54&lt;=AZ54)),2,IF(OR(AND(AU54&gt;AV54,AW54&lt;=AX54,AY54&lt;=AZ54),AND(AU54&lt;=AV54,AW54&gt;AX54,AY54&lt;=AZ54),AND(AU54&lt;=AV54,AW54&lt;=AX54,AY54&gt;AZ54)),1,0)))</f>
        <v>1</v>
      </c>
      <c r="H54" s="79">
        <f>IF(AND(AU54&lt;AV54,AW54&lt;AX54,AY54&lt;AZ54),3,IF(OR(AND(AU54&gt;=AV54,AW54&lt;AX54,AY54&lt;AZ54),AND(AU54&lt;AV54,AW54&gt;=AX54,AY54&lt;AZ54),AND(AU54&lt;AV54,AW54&lt;AX54,AY54&gt;=AZ54)),2,IF(OR(AND(AU54&lt;AV54,AW54&gt;=AX54,AY54&gt;=AZ54),AND(AU54&gt;=AV54,AW54&lt;AX54,AY54&gt;=AZ54),AND(AU54&gt;=AV54,AW54&gt;=AX54,AY54&lt;AZ54)),1,0)))</f>
        <v>1</v>
      </c>
      <c r="I54" s="135">
        <f>IF(AND(AU54=AV54,AW54=AX54,AY54=AZ54),3,IF(OR(AND(NOT(AU54=AV54),AW54=AX54,AY54=AZ54),AND(AU54=AV54,NOT(AW54=AX54),AY54=AZ54),AND(AU54=AV54,AW54=AX54,NOT(AY54=AZ54))),2,IF(OR(AND(AU54=AV54,NOT(AW54=AX54),NOT(AY54=AZ54)),AND(NOT(AU54=AV54),AW54=AX54,NOT(AY54=AZ54)),AND(NOT(AU54=AV54),NOT(AW54=AX54),AY54=AZ54)),1,0)))</f>
        <v>1</v>
      </c>
      <c r="J54" s="79">
        <f>(G54*3+I54*1)</f>
        <v>4</v>
      </c>
      <c r="K54" s="79">
        <f t="shared" si="9"/>
        <v>5</v>
      </c>
      <c r="L54" s="79">
        <f t="shared" si="9"/>
        <v>5</v>
      </c>
      <c r="M54" s="219">
        <f t="shared" si="6"/>
        <v>0</v>
      </c>
      <c r="N54" s="79">
        <f>RANK(J54,J53:J56)</f>
        <v>2</v>
      </c>
      <c r="O54" s="79">
        <f>IF(AND(N54=N53,OR(M54&lt;M53,AND(M54=M53,K54&lt;K53))),N54+1,IF(AND(N54=N55,OR(M54&lt;M55,AND(M54=M55,K54&lt;K55))),N54+1,IF(AND(N54=N56,OR(M54&lt;M56,AND(M54=M56,K54&lt;K56))),N54+1,N54)))</f>
        <v>2</v>
      </c>
      <c r="P54" t="str">
        <f>B54</f>
        <v>Algeria</v>
      </c>
      <c r="Q54" s="79">
        <v>2</v>
      </c>
      <c r="R54" s="79">
        <f>MATCH(Q54,O53:O56,0)</f>
        <v>2</v>
      </c>
      <c r="S54" s="79" t="str">
        <f>INDEX(O53:P56,R54,2)</f>
        <v>Algeria</v>
      </c>
      <c r="AU54" s="79" t="str">
        <f>LEFT(C54,1)</f>
        <v>0</v>
      </c>
      <c r="AV54" s="79" t="str">
        <f>RIGHT(C54,1)</f>
        <v>2</v>
      </c>
      <c r="AW54" s="79" t="str">
        <f>LEFT(E54,1)</f>
        <v>1</v>
      </c>
      <c r="AX54" s="79" t="str">
        <f>RIGHT(E54,1)</f>
        <v>1</v>
      </c>
      <c r="AY54" s="79" t="str">
        <f>LEFT(F54,1)</f>
        <v>4</v>
      </c>
      <c r="AZ54" s="79" t="str">
        <f>RIGHT(F54,1)</f>
        <v>2</v>
      </c>
    </row>
    <row r="55" spans="2:52" ht="14.25">
      <c r="B55" s="98" t="str">
        <f>E52</f>
        <v>Russia</v>
      </c>
      <c r="C55" s="137" t="str">
        <f>IF(Scores!AS18="","",Scores!AS18)</f>
        <v>0-1</v>
      </c>
      <c r="D55" s="137" t="str">
        <f>IF(Scores!AT18="","",Scores!AT18)</f>
        <v>1-1</v>
      </c>
      <c r="E55" s="137" t="s">
        <v>94</v>
      </c>
      <c r="F55" s="137" t="str">
        <f>IF(Scores!AV18="","",Scores!AV18)</f>
        <v>1-1</v>
      </c>
      <c r="G55" s="79">
        <f>IF(AND(AU55&gt;AV55,AW55&gt;AX55,AY55&gt;AZ55),3,IF(OR(AND(AU55&lt;=AV55,AW55&gt;AX55,AY55&gt;AZ55),AND(AU55&gt;AV55,AW55&lt;=AX55,AY55&gt;AZ55),AND(AU55&gt;AV55,AW55&gt;AX55,AY55&lt;=AZ55)),2,IF(OR(AND(AU55&gt;AV55,AW55&lt;=AX55,AY55&lt;=AZ55),AND(AU55&lt;=AV55,AW55&gt;AX55,AY55&lt;=AZ55),AND(AU55&lt;=AV55,AW55&lt;=AX55,AY55&gt;AZ55)),1,0)))</f>
        <v>0</v>
      </c>
      <c r="H55" s="79">
        <f>IF(AND(AU55&lt;AV55,AW55&lt;AX55,AY55&lt;AZ55),3,IF(OR(AND(AU55&gt;=AV55,AW55&lt;AX55,AY55&lt;AZ55),AND(AU55&lt;AV55,AW55&gt;=AX55,AY55&lt;AZ55),AND(AU55&lt;AV55,AW55&lt;AX55,AY55&gt;=AZ55)),2,IF(OR(AND(AU55&lt;AV55,AW55&gt;=AX55,AY55&gt;=AZ55),AND(AU55&gt;=AV55,AW55&lt;AX55,AY55&gt;=AZ55),AND(AU55&gt;=AV55,AW55&gt;=AX55,AY55&lt;AZ55)),1,0)))</f>
        <v>1</v>
      </c>
      <c r="I55" s="135">
        <f>IF(AND(AU55=AV55,AW55=AX55,AY55=AZ55),3,IF(OR(AND(NOT(AU55=AV55),AW55=AX55,AY55=AZ55),AND(AU55=AV55,NOT(AW55=AX55),AY55=AZ55),AND(AU55=AV55,AW55=AX55,NOT(AY55=AZ55))),2,IF(OR(AND(AU55=AV55,NOT(AW55=AX55),NOT(AY55=AZ55)),AND(NOT(AU55=AV55),AW55=AX55,NOT(AY55=AZ55)),AND(NOT(AU55=AV55),NOT(AW55=AX55),AY55=AZ55)),1,0)))</f>
        <v>2</v>
      </c>
      <c r="J55" s="79">
        <f>(G55*3+I55*1)</f>
        <v>2</v>
      </c>
      <c r="K55" s="79">
        <f t="shared" si="9"/>
        <v>2</v>
      </c>
      <c r="L55" s="79">
        <f t="shared" si="9"/>
        <v>3</v>
      </c>
      <c r="M55" s="219">
        <f t="shared" si="6"/>
        <v>-1</v>
      </c>
      <c r="N55" s="79">
        <f>RANK(J55,J53:J56)</f>
        <v>3</v>
      </c>
      <c r="O55" s="79">
        <f>IF(AND(N55=N53,OR(M55&lt;M53,AND(M55=M53,K55&lt;K53))),N55+1,IF(AND(N55=N54,OR(M55&lt;M54,AND(M55=M54,K55&lt;K54))),N55+1,IF(AND(N55=N56,OR(M55&lt;M56,AND(M55=M56,K55&lt;K56))),N55+1,N55)))</f>
        <v>3</v>
      </c>
      <c r="P55" t="str">
        <f>B55</f>
        <v>Russia</v>
      </c>
      <c r="Q55" s="79"/>
      <c r="R55" s="79"/>
      <c r="AU55" s="79" t="str">
        <f>LEFT(C55,1)</f>
        <v>0</v>
      </c>
      <c r="AV55" s="79" t="str">
        <f>RIGHT(C55,1)</f>
        <v>1</v>
      </c>
      <c r="AW55" s="79" t="str">
        <f>LEFT(D55,1)</f>
        <v>1</v>
      </c>
      <c r="AX55" s="79" t="str">
        <f>RIGHT(D55,1)</f>
        <v>1</v>
      </c>
      <c r="AY55" s="79" t="str">
        <f>LEFT(F55,1)</f>
        <v>1</v>
      </c>
      <c r="AZ55" s="79" t="str">
        <f>RIGHT(F55,1)</f>
        <v>1</v>
      </c>
    </row>
    <row r="56" spans="2:52" ht="13.5">
      <c r="B56" s="97" t="str">
        <f>F52</f>
        <v>Korea
Republic</v>
      </c>
      <c r="C56" s="137" t="str">
        <f>IF(Scores!AS19="","",Scores!AS19)</f>
        <v>0-1</v>
      </c>
      <c r="D56" s="137" t="str">
        <f>IF(Scores!AT19="","",Scores!AT19)</f>
        <v>2-4</v>
      </c>
      <c r="E56" s="137" t="str">
        <f>IF(Scores!AU19="","",Scores!AU19)</f>
        <v>1-1</v>
      </c>
      <c r="F56" s="137" t="s">
        <v>94</v>
      </c>
      <c r="G56" s="79">
        <f>IF(AND(AU56&gt;AV56,AW56&gt;AX56,AY56&gt;AZ56),3,IF(OR(AND(AU56&lt;=AV56,AW56&gt;AX56,AY56&gt;AZ56),AND(AU56&gt;AV56,AW56&lt;=AX56,AY56&gt;AZ56),AND(AU56&gt;AV56,AW56&gt;AX56,AY56&lt;=AZ56)),2,IF(OR(AND(AU56&gt;AV56,AW56&lt;=AX56,AY56&lt;=AZ56),AND(AU56&lt;=AV56,AW56&gt;AX56,AY56&lt;=AZ56),AND(AU56&lt;=AV56,AW56&lt;=AX56,AY56&gt;AZ56)),1,0)))</f>
        <v>0</v>
      </c>
      <c r="H56" s="79">
        <f>IF(AND(AU56&lt;AV56,AW56&lt;AX56,AY56&lt;AZ56),3,IF(OR(AND(AU56&gt;=AV56,AW56&lt;AX56,AY56&lt;AZ56),AND(AU56&lt;AV56,AW56&gt;=AX56,AY56&lt;AZ56),AND(AU56&lt;AV56,AW56&lt;AX56,AY56&gt;=AZ56)),2,IF(OR(AND(AU56&lt;AV56,AW56&gt;=AX56,AY56&gt;=AZ56),AND(AU56&gt;=AV56,AW56&lt;AX56,AY56&gt;=AZ56),AND(AU56&gt;=AV56,AW56&gt;=AX56,AY56&lt;AZ56)),1,0)))</f>
        <v>2</v>
      </c>
      <c r="I56" s="135">
        <f>IF(AND(AU56=AV56,AW56=AX56,AY56=AZ56),3,IF(OR(AND(NOT(AU56=AV56),AW56=AX56,AY56=AZ56),AND(AU56=AV56,NOT(AW56=AX56),AY56=AZ56),AND(AU56=AV56,AW56=AX56,NOT(AY56=AZ56))),2,IF(OR(AND(AU56=AV56,NOT(AW56=AX56),NOT(AY56=AZ56)),AND(NOT(AU56=AV56),AW56=AX56,NOT(AY56=AZ56)),AND(NOT(AU56=AV56),NOT(AW56=AX56),AY56=AZ56)),1,0)))</f>
        <v>1</v>
      </c>
      <c r="J56" s="79">
        <f>(G56*3+I56*1)</f>
        <v>1</v>
      </c>
      <c r="K56" s="79">
        <f t="shared" si="9"/>
        <v>3</v>
      </c>
      <c r="L56" s="79">
        <f t="shared" si="9"/>
        <v>6</v>
      </c>
      <c r="M56" s="219">
        <f t="shared" si="6"/>
        <v>-3</v>
      </c>
      <c r="N56" s="79">
        <f>RANK(J56,J53:J56)</f>
        <v>4</v>
      </c>
      <c r="O56" s="79">
        <f>IF(AND(N56=N53,OR(M56&lt;M53,AND(M56=M53,K56&lt;K53))),N56+1,IF(AND(N56=N54,OR(M56&lt;M54,AND(M56=M54,K56&lt;K54))),N56+1,IF(AND(N56=N55,OR(M56&lt;M55,AND(M56=M55,K56&lt;K55))),N56+1,N56)))</f>
        <v>4</v>
      </c>
      <c r="P56" t="str">
        <f>B56</f>
        <v>Korea
Republic</v>
      </c>
      <c r="Q56" s="79"/>
      <c r="R56" s="79"/>
      <c r="AU56" s="79" t="str">
        <f>LEFT(C56,1)</f>
        <v>0</v>
      </c>
      <c r="AV56" s="79" t="str">
        <f>RIGHT(C56,1)</f>
        <v>1</v>
      </c>
      <c r="AW56" s="79" t="str">
        <f>LEFT(D56,1)</f>
        <v>2</v>
      </c>
      <c r="AX56" s="79" t="str">
        <f>RIGHT(D56,1)</f>
        <v>4</v>
      </c>
      <c r="AY56" s="79" t="str">
        <f>LEFT(E56,1)</f>
        <v>1</v>
      </c>
      <c r="AZ56" s="79" t="str">
        <f>RIGHT(E56,1)</f>
        <v>1</v>
      </c>
    </row>
  </sheetData>
  <sheetProtection password="CEA2" sheet="1"/>
  <mergeCells count="10">
    <mergeCell ref="O1:R1"/>
    <mergeCell ref="S1:T1"/>
    <mergeCell ref="B2:F2"/>
    <mergeCell ref="B9:F9"/>
    <mergeCell ref="B44:F44"/>
    <mergeCell ref="B51:F51"/>
    <mergeCell ref="B16:F16"/>
    <mergeCell ref="B23:F23"/>
    <mergeCell ref="B30:F30"/>
    <mergeCell ref="B37:F37"/>
  </mergeCells>
  <hyperlinks>
    <hyperlink ref="O1:R1" r:id="rId1" display="Excel 2014 FIFA World Cup Schedule and Score"/>
    <hyperlink ref="S1:T1" r:id="rId2" display="Excel Calendar"/>
  </hyperlink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Matsuoka</dc:creator>
  <cp:keywords/>
  <dc:description/>
  <cp:lastModifiedBy>kenmzoka</cp:lastModifiedBy>
  <cp:lastPrinted>2006-02-20T03:17:53Z</cp:lastPrinted>
  <dcterms:created xsi:type="dcterms:W3CDTF">2006-01-26T00:44:29Z</dcterms:created>
  <dcterms:modified xsi:type="dcterms:W3CDTF">2014-07-10T10:14:30Z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