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6945" tabRatio="787" activeTab="2"/>
  </bookViews>
  <sheets>
    <sheet name="Time Difference" sheetId="1" r:id="rId1"/>
    <sheet name="Time Difference DST" sheetId="2" r:id="rId2"/>
    <sheet name="Time Zones" sheetId="3" r:id="rId3"/>
    <sheet name="TimeZones" sheetId="4" r:id="rId4"/>
    <sheet name="20001206IntnlDialingCode" sheetId="5" r:id="rId5"/>
    <sheet name="Not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HereNow">'Time Zones'!$B$28</definedName>
    <definedName name="km1" localSheetId="0">#REF!</definedName>
    <definedName name="km1" localSheetId="1">#REF!</definedName>
    <definedName name="km1" localSheetId="2">#REF!</definedName>
    <definedName name="km1">#REF!</definedName>
    <definedName name="L10参照範囲">'[3]集計'!$A$1:$E$213</definedName>
    <definedName name="L12CNO0180" localSheetId="1">'[5]ALL 4～9'!#REF!</definedName>
    <definedName name="L12CNO0180">'[5]ALL 4～9'!#REF!</definedName>
    <definedName name="L12CNO0190" localSheetId="1">'[5]ALL 4～9'!#REF!</definedName>
    <definedName name="L12CNO0190">'[5]ALL 4～9'!#REF!</definedName>
    <definedName name="L12SRCV0010" localSheetId="1">'[5]ALL 4～9'!#REF!</definedName>
    <definedName name="L12SRCV0010">'[5]ALL 4～9'!#REF!</definedName>
    <definedName name="L12SRCV0020" localSheetId="1">'[5]ALL 4～9'!#REF!</definedName>
    <definedName name="L12SRCV0020">'[5]ALL 4～9'!#REF!</definedName>
    <definedName name="L12SRCV0030" localSheetId="1">'[5]ALL 4～9'!#REF!</definedName>
    <definedName name="L12SRCV0030">'[5]ALL 4～9'!#REF!</definedName>
    <definedName name="L12SRCV0040" localSheetId="1">'[5]ALL 4～9'!#REF!</definedName>
    <definedName name="L12SRCV0040">'[5]ALL 4～9'!#REF!</definedName>
    <definedName name="L12SRCV0050" localSheetId="1">'[5]ALL 4～9'!#REF!</definedName>
    <definedName name="L12SRCV0050">'[5]ALL 4～9'!#REF!</definedName>
    <definedName name="L12SRCV0060" localSheetId="1">'[5]ALL 4～9'!#REF!</definedName>
    <definedName name="L12SRCV0060">'[5]ALL 4～9'!#REF!</definedName>
    <definedName name="L12SRCV0080" localSheetId="1">'[5]ALL 4～9'!#REF!</definedName>
    <definedName name="L12SRCV0080">'[5]ALL 4～9'!#REF!</definedName>
    <definedName name="L12SRCV0180" localSheetId="1">'[5]ALL 4～9'!#REF!</definedName>
    <definedName name="L12SRCV0180">'[5]ALL 4～9'!#REF!</definedName>
    <definedName name="L12参照範囲">'[4]集計'!$A$1:$E$216</definedName>
    <definedName name="_xlnm.Print_Area" localSheetId="3">'TimeZones'!$C$25:$AO$53</definedName>
    <definedName name="ThereNow">'Time Zones'!$B$30</definedName>
    <definedName name="Tokyo">'Time Zones'!$B$22</definedName>
    <definedName name="異動区分">#REF!</definedName>
    <definedName name="資格コード">#REF!</definedName>
    <definedName name="事業所コード">#REF!</definedName>
    <definedName name="本給">#REF!</definedName>
  </definedNames>
  <calcPr fullCalcOnLoad="1"/>
</workbook>
</file>

<file path=xl/comments3.xml><?xml version="1.0" encoding="utf-8"?>
<comments xmlns="http://schemas.openxmlformats.org/spreadsheetml/2006/main">
  <authors>
    <author>Ken</author>
  </authors>
  <commentList>
    <comment ref="A18" authorId="0">
      <text>
        <r>
          <rPr>
            <b/>
            <sz val="9"/>
            <rFont val="ＭＳ Ｐゴシック"/>
            <family val="3"/>
          </rPr>
          <t>Ken: Minus 30 minutes</t>
        </r>
        <r>
          <rPr>
            <sz val="9"/>
            <rFont val="ＭＳ Ｐゴシック"/>
            <family val="3"/>
          </rPr>
          <t xml:space="preserve">
 Karachi, Islamabad, Lahore, Tashkent</t>
        </r>
      </text>
    </comment>
  </commentList>
</comments>
</file>

<file path=xl/comments4.xml><?xml version="1.0" encoding="utf-8"?>
<comments xmlns="http://schemas.openxmlformats.org/spreadsheetml/2006/main">
  <authors>
    <author>松岡  秀子</author>
    <author>松岡</author>
    <author> </author>
  </authors>
  <commentList>
    <comment ref="Z1" authorId="0">
      <text>
        <r>
          <rPr>
            <sz val="9"/>
            <rFont val="Times New Roman"/>
            <family val="1"/>
          </rPr>
          <t>Ken Matsuoka</t>
        </r>
        <r>
          <rPr>
            <b/>
            <sz val="9"/>
            <rFont val="Times New Roman"/>
            <family val="1"/>
          </rPr>
          <t>:</t>
        </r>
        <r>
          <rPr>
            <sz val="9"/>
            <rFont val="Times New Roman"/>
            <family val="1"/>
          </rPr>
          <t xml:space="preserve">
This world map by courtesy of http://www.heronet.ne.jp/~devore/timeconv.htm</t>
        </r>
      </text>
    </comment>
    <comment ref="Y23" authorId="1">
      <text>
        <r>
          <rPr>
            <b/>
            <sz val="9"/>
            <rFont val="ＭＳ Ｐゴシック"/>
            <family val="3"/>
          </rPr>
          <t xml:space="preserve">K. Matsuoka:
</t>
        </r>
        <r>
          <rPr>
            <u val="single"/>
            <sz val="10"/>
            <color indexed="62"/>
            <rFont val="Times New Roman"/>
            <family val="1"/>
          </rPr>
          <t>Press key F9 to show time</t>
        </r>
      </text>
    </comment>
    <comment ref="C1" authorId="0">
      <text>
        <r>
          <rPr>
            <sz val="9"/>
            <rFont val="Times New Roman"/>
            <family val="1"/>
          </rPr>
          <t>Ken Matsuoka:
Yet to start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rFont val="Times New Roman"/>
            <family val="1"/>
          </rPr>
          <t xml:space="preserve"> as of Feb. 29, 2000</t>
        </r>
      </text>
    </comment>
    <comment ref="AE23" authorId="1">
      <text>
        <r>
          <rPr>
            <b/>
            <sz val="9"/>
            <rFont val="ＭＳ Ｐゴシック"/>
            <family val="3"/>
          </rPr>
          <t xml:space="preserve">K. Matsuoka:
</t>
        </r>
        <r>
          <rPr>
            <u val="single"/>
            <sz val="10"/>
            <color indexed="62"/>
            <rFont val="Times New Roman"/>
            <family val="1"/>
          </rPr>
          <t>Press key F9 to show time</t>
        </r>
      </text>
    </comment>
    <comment ref="V21" authorId="1">
      <text>
        <r>
          <rPr>
            <b/>
            <sz val="9"/>
            <rFont val="ＭＳ Ｐゴシック"/>
            <family val="3"/>
          </rPr>
          <t xml:space="preserve">K. Matsuoka:
</t>
        </r>
        <r>
          <rPr>
            <u val="single"/>
            <sz val="10"/>
            <color indexed="62"/>
            <rFont val="Times New Roman"/>
            <family val="1"/>
          </rPr>
          <t>Press key F9 to show time</t>
        </r>
      </text>
    </comment>
    <comment ref="AK28" authorId="2">
      <text>
        <r>
          <rPr>
            <sz val="9"/>
            <rFont val="ＭＳ Ｐゴシック"/>
            <family val="3"/>
          </rPr>
          <t>Australian Standard Time</t>
        </r>
      </text>
    </comment>
    <comment ref="AK37" authorId="2">
      <text>
        <r>
          <rPr>
            <sz val="9"/>
            <rFont val="ＭＳ Ｐゴシック"/>
            <family val="3"/>
          </rPr>
          <t>Australian DST</t>
        </r>
      </text>
    </comment>
  </commentList>
</comments>
</file>

<file path=xl/sharedStrings.xml><?xml version="1.0" encoding="utf-8"?>
<sst xmlns="http://schemas.openxmlformats.org/spreadsheetml/2006/main" count="583" uniqueCount="242">
  <si>
    <t>Date</t>
  </si>
  <si>
    <t>Time</t>
  </si>
  <si>
    <t>1st 61 : 1st 62</t>
  </si>
  <si>
    <t>Yokohama</t>
  </si>
  <si>
    <t>Ken's Home Radio</t>
  </si>
  <si>
    <t>Tokyo, Seoul</t>
  </si>
  <si>
    <t>UK Time</t>
  </si>
  <si>
    <t>Rome, Paris, Berlin</t>
  </si>
  <si>
    <t>PD</t>
  </si>
  <si>
    <t>Beijing/Perth</t>
  </si>
  <si>
    <t>Japan/Korea</t>
  </si>
  <si>
    <t>Greece</t>
  </si>
  <si>
    <t>Beijing, Perth</t>
  </si>
  <si>
    <t>Date</t>
  </si>
  <si>
    <t>London, Dakar, Lisbon</t>
  </si>
  <si>
    <t>US Daylight Saving Time Begins</t>
  </si>
  <si>
    <t>US Daylight Saving Time Ends</t>
  </si>
  <si>
    <t>UK Daylight Saving Time Begins</t>
  </si>
  <si>
    <t>011-44</t>
  </si>
  <si>
    <t>011-33</t>
  </si>
  <si>
    <t>011-49</t>
  </si>
  <si>
    <t>011-39</t>
  </si>
  <si>
    <t>011-86</t>
  </si>
  <si>
    <t>011-82</t>
  </si>
  <si>
    <t>011-886</t>
  </si>
  <si>
    <t>011-852</t>
  </si>
  <si>
    <t>19-44</t>
  </si>
  <si>
    <t>19-49</t>
  </si>
  <si>
    <t>19-39</t>
  </si>
  <si>
    <t>19-86</t>
  </si>
  <si>
    <t>19-82</t>
  </si>
  <si>
    <t>19-886</t>
  </si>
  <si>
    <t>19-852</t>
  </si>
  <si>
    <t>00-81</t>
  </si>
  <si>
    <t>00-1</t>
  </si>
  <si>
    <t>00-44</t>
  </si>
  <si>
    <t>00-33</t>
  </si>
  <si>
    <t>00-39</t>
  </si>
  <si>
    <t>00-86</t>
  </si>
  <si>
    <t>00-82</t>
  </si>
  <si>
    <t>00-886</t>
  </si>
  <si>
    <t>00-852</t>
  </si>
  <si>
    <t>00-49</t>
  </si>
  <si>
    <t>001-1</t>
  </si>
  <si>
    <t>001-44</t>
  </si>
  <si>
    <t>001-33</t>
  </si>
  <si>
    <t>001-49</t>
  </si>
  <si>
    <t>001-39</t>
  </si>
  <si>
    <t>001-86</t>
  </si>
  <si>
    <t>001-886</t>
  </si>
  <si>
    <t>001-852</t>
  </si>
  <si>
    <t>002-81</t>
  </si>
  <si>
    <t>002-1</t>
  </si>
  <si>
    <t>002-44</t>
  </si>
  <si>
    <t>002-33</t>
  </si>
  <si>
    <t>002-49</t>
  </si>
  <si>
    <t>002-39</t>
  </si>
  <si>
    <t>002-86</t>
  </si>
  <si>
    <t>002-82</t>
  </si>
  <si>
    <t>002-852</t>
  </si>
  <si>
    <t>001-82</t>
  </si>
  <si>
    <t>It is..
in LA</t>
  </si>
  <si>
    <t>It is.. 
in the UK</t>
  </si>
  <si>
    <t>To</t>
  </si>
  <si>
    <t>Japan</t>
  </si>
  <si>
    <t>U.S.A</t>
  </si>
  <si>
    <t>U.K</t>
  </si>
  <si>
    <t>France</t>
  </si>
  <si>
    <t>Germany</t>
  </si>
  <si>
    <t>Italy</t>
  </si>
  <si>
    <t>China</t>
  </si>
  <si>
    <t>Korea</t>
  </si>
  <si>
    <t>Taiwan</t>
  </si>
  <si>
    <t>Hongkong</t>
  </si>
  <si>
    <t>From</t>
  </si>
  <si>
    <t>Country Code</t>
  </si>
  <si>
    <t>1</t>
  </si>
  <si>
    <t>44</t>
  </si>
  <si>
    <t>33</t>
  </si>
  <si>
    <t>49</t>
  </si>
  <si>
    <t>39</t>
  </si>
  <si>
    <t>86</t>
  </si>
  <si>
    <t>82</t>
  </si>
  <si>
    <t>886</t>
  </si>
  <si>
    <t>852</t>
  </si>
  <si>
    <t>001 (KDDI)
0033 (NTT)</t>
  </si>
  <si>
    <t>-</t>
  </si>
  <si>
    <t>001-1
0033-1</t>
  </si>
  <si>
    <t>001-44
0033-44</t>
  </si>
  <si>
    <t>001-33
0033-33</t>
  </si>
  <si>
    <t>001-49
0033-49</t>
  </si>
  <si>
    <t>001-39
0033-39</t>
  </si>
  <si>
    <t>001-86
0033-86</t>
  </si>
  <si>
    <t>001-82
0033-82</t>
  </si>
  <si>
    <t>001-886
0033-886</t>
  </si>
  <si>
    <t>001-852
0033-852</t>
  </si>
  <si>
    <t>011</t>
  </si>
  <si>
    <t>011-81</t>
  </si>
  <si>
    <t>00</t>
  </si>
  <si>
    <t>19</t>
  </si>
  <si>
    <t>19-81</t>
  </si>
  <si>
    <t>19-1</t>
  </si>
  <si>
    <t>001</t>
  </si>
  <si>
    <t>001-81</t>
  </si>
  <si>
    <t>002</t>
  </si>
  <si>
    <t>International Dialing Code</t>
  </si>
  <si>
    <t>Excel Calendar</t>
  </si>
  <si>
    <t>http://www.kenmzoka.com</t>
  </si>
  <si>
    <t>It is.. 
in Japan</t>
  </si>
  <si>
    <r>
      <t>Beijing</t>
    </r>
    <r>
      <rPr>
        <sz val="6"/>
        <rFont val="ＭＳ Ｐゴシック"/>
        <family val="3"/>
      </rPr>
      <t>, Perth</t>
    </r>
  </si>
  <si>
    <t>It is..
In
New York</t>
  </si>
  <si>
    <t>Japan/Korea</t>
  </si>
  <si>
    <t>London, Dakar, Lisbon</t>
  </si>
  <si>
    <t>ED</t>
  </si>
  <si>
    <t>Excel 2008 Beijing Olympic Games Tickets Schedule Venues Calendar and Countdown</t>
  </si>
  <si>
    <t>It is.. 
in China</t>
  </si>
  <si>
    <t>Now when it is..
in New Delhi</t>
  </si>
  <si>
    <t>New Delhi</t>
  </si>
  <si>
    <t>China, Hong Kong</t>
  </si>
  <si>
    <t>Sydney</t>
  </si>
  <si>
    <t>Current local time in New Delhi - India</t>
  </si>
  <si>
    <t>EST</t>
  </si>
  <si>
    <t>PST</t>
  </si>
  <si>
    <t>Australian Daylight Saving Time starts</t>
  </si>
  <si>
    <t>Australian Daylight Saving Time Ends</t>
  </si>
  <si>
    <t>First Malayalam Internet radio station Live from kerala</t>
  </si>
  <si>
    <t>Revised 2007/2/15</t>
  </si>
  <si>
    <t>Samoa</t>
  </si>
  <si>
    <t>Tahiti, Hawaii</t>
  </si>
  <si>
    <t>Anchorage</t>
  </si>
  <si>
    <t>Mexico City, Chicago</t>
  </si>
  <si>
    <t>Delhi</t>
  </si>
  <si>
    <t>EXCELFAN.COM</t>
  </si>
  <si>
    <t>Excel 2007 International Holiday Schedule</t>
  </si>
  <si>
    <r>
      <t>New Delhi is</t>
    </r>
    <r>
      <rPr>
        <b/>
        <sz val="11"/>
        <rFont val="ＭＳ Ｐゴシック"/>
        <family val="3"/>
      </rPr>
      <t xml:space="preserve"> 4.5</t>
    </r>
    <r>
      <rPr>
        <sz val="11"/>
        <rFont val="ＭＳ Ｐゴシック"/>
        <family val="3"/>
      </rPr>
      <t xml:space="preserve"> hours ahead of </t>
    </r>
    <r>
      <rPr>
        <b/>
        <sz val="11"/>
        <rFont val="ＭＳ Ｐゴシック"/>
        <family val="3"/>
      </rPr>
      <t>summertime</t>
    </r>
    <r>
      <rPr>
        <sz val="11"/>
        <rFont val="ＭＳ Ｐゴシック"/>
        <family val="3"/>
      </rPr>
      <t xml:space="preserve"> London and 3.5 hours behind Tokyo.</t>
    </r>
  </si>
  <si>
    <r>
      <t>New Delhi is</t>
    </r>
    <r>
      <rPr>
        <b/>
        <sz val="11"/>
        <rFont val="ＭＳ Ｐゴシック"/>
        <family val="3"/>
      </rPr>
      <t xml:space="preserve"> 5.5</t>
    </r>
    <r>
      <rPr>
        <sz val="11"/>
        <rFont val="ＭＳ Ｐゴシック"/>
        <family val="3"/>
      </rPr>
      <t xml:space="preserve"> hours ahead of </t>
    </r>
    <r>
      <rPr>
        <b/>
        <sz val="11"/>
        <rFont val="ＭＳ Ｐゴシック"/>
        <family val="3"/>
      </rPr>
      <t>GMT</t>
    </r>
    <r>
      <rPr>
        <sz val="11"/>
        <rFont val="ＭＳ Ｐゴシック"/>
        <family val="3"/>
      </rPr>
      <t xml:space="preserve"> London and 3.5 hours behind Tokyo.</t>
    </r>
  </si>
  <si>
    <t>Excel World Clock</t>
  </si>
  <si>
    <t>Revised July 29, 2014</t>
  </si>
  <si>
    <t>91 11</t>
  </si>
  <si>
    <t>001-91 11
0033-91 11</t>
  </si>
  <si>
    <t>011-91 11</t>
  </si>
  <si>
    <t>00-91 11</t>
  </si>
  <si>
    <t>00-81</t>
  </si>
  <si>
    <t>00-1</t>
  </si>
  <si>
    <t>00-33</t>
  </si>
  <si>
    <t>00-49</t>
  </si>
  <si>
    <t>00-39</t>
  </si>
  <si>
    <t>00-86</t>
  </si>
  <si>
    <t>00-82</t>
  </si>
  <si>
    <t>00-886</t>
  </si>
  <si>
    <t>00-852</t>
  </si>
  <si>
    <t>19-91 11</t>
  </si>
  <si>
    <t>001-91 11</t>
  </si>
  <si>
    <t>002-91 11</t>
  </si>
  <si>
    <t>Delhi</t>
  </si>
  <si>
    <t>Revised May 27, 2015</t>
  </si>
  <si>
    <t>India excelfan.com</t>
  </si>
  <si>
    <t>Extra sheet Time Difference DST</t>
  </si>
  <si>
    <t>LA, San Francisco</t>
  </si>
  <si>
    <t>Denver, Phoenix, Calgary</t>
  </si>
  <si>
    <t>Havana, New York</t>
  </si>
  <si>
    <t>Santiago, Halifax</t>
  </si>
  <si>
    <t>Buenos Aires, Sao Paulo</t>
  </si>
  <si>
    <t>South Georgia</t>
  </si>
  <si>
    <t>Azores</t>
  </si>
  <si>
    <t>London, Dakar, Lisbon</t>
  </si>
  <si>
    <t>Rome, Paris</t>
  </si>
  <si>
    <t>Cape Town, Cairo</t>
  </si>
  <si>
    <t>Nairobi, Moscow</t>
  </si>
  <si>
    <t>Dubai</t>
  </si>
  <si>
    <t>Delhi</t>
  </si>
  <si>
    <t>Dhaka, Naypydaw</t>
  </si>
  <si>
    <t>Jakarta, Bangkok, Hanoi</t>
  </si>
  <si>
    <t>Beijing, Perth</t>
  </si>
  <si>
    <t>Seoul, Tokyo</t>
  </si>
  <si>
    <t>Auckland, Fiji</t>
  </si>
  <si>
    <t>Samoa</t>
  </si>
  <si>
    <t>*</t>
  </si>
  <si>
    <t>-</t>
  </si>
  <si>
    <t>Tahiti, Hawaii, Adak Alaska</t>
  </si>
  <si>
    <t>Anchorage</t>
  </si>
  <si>
    <t>Los Angeles, San Francisco, Las Vegas, Seattle, Vancouver</t>
  </si>
  <si>
    <t>Denver, phoenix, Calgary</t>
  </si>
  <si>
    <t>Mexico City, Chicago, Dallas, Madison, Minneapolis, Omaha, Tulsa, St Louis</t>
  </si>
  <si>
    <t>Havana, New York, Washington DC, Boston, Miami, Toronto, Montreal, Panama</t>
  </si>
  <si>
    <t>Santiago, Halifax</t>
  </si>
  <si>
    <t>Buenos Aires, Sao Paulo, Nuuk</t>
  </si>
  <si>
    <t>South Georgia</t>
  </si>
  <si>
    <t>Azores</t>
  </si>
  <si>
    <t>London, Dakar, Lisbon, Monrovia, Reykjavik, Jamestown</t>
  </si>
  <si>
    <t>Kinshsa, Berlin, Rome, Paris, Madrid, Vienna, Budapest, Stockholm, Oslo</t>
  </si>
  <si>
    <t>Cape Town, Cairo, Istanbul, Ankara, Athens, Kiev, Helsinki, Sofia, Jerusalem, Tel Aviv, Beirut, Damascus</t>
  </si>
  <si>
    <t>Nairobi, Baghdad, Kuwait, Ryadh, Aden, Addis Ababa</t>
  </si>
  <si>
    <t>Moscow, Saint Petersburg, Abu Dhabi, Dubai, Muscat, Tehran, Kabul</t>
  </si>
  <si>
    <t>New Delhi</t>
  </si>
  <si>
    <t>*</t>
  </si>
  <si>
    <t>Dhaka</t>
  </si>
  <si>
    <t>Jakarta, Bangkok, Hanoi</t>
  </si>
  <si>
    <t>Beijing, Hong Kong, Perth, Taipei, Manila, Singapore, Kuala Lumpur, Ulan Bator</t>
  </si>
  <si>
    <t>Seoul, Tokyo</t>
  </si>
  <si>
    <t>Guam, Port Moresby</t>
  </si>
  <si>
    <t>Sydney, Canberra, Melbourne, Vanuatu Island, Vladivostok</t>
  </si>
  <si>
    <t>International Dateline</t>
  </si>
  <si>
    <t>Auckland</t>
  </si>
  <si>
    <t>Samoa</t>
  </si>
  <si>
    <t>Tahiti, Hawaii, Adak Alaska</t>
  </si>
  <si>
    <t>Anchorage</t>
  </si>
  <si>
    <t>Los Angeles, San Francisco, Las Vegas, Seattle, Vancouver</t>
  </si>
  <si>
    <t>Denver, Phoenix, Calgary</t>
  </si>
  <si>
    <t>Mexico City, Chicago, Dallas, Madison, Minneapolis, Omaha, Tulsa, St Louis</t>
  </si>
  <si>
    <t>Havana, New York, Washington DC, Boston, Miami, Toronto, Montreal, Panama</t>
  </si>
  <si>
    <t>Buenos Aires, Sao Paulo, Nuuk</t>
  </si>
  <si>
    <t>Azores</t>
  </si>
  <si>
    <t>Cape Town, Cairo, Istanbul, Ankara, Athens, Kiev, Helsinki, Sofia, Jerusalem, Tel Aviv, Beirut, Damascus</t>
  </si>
  <si>
    <t>Nairobi, Baghdad, Kuwait, Ryadh, Aden, Addis Ababa</t>
  </si>
  <si>
    <t>Moscow, Saint Petersburg, Abu Dhabi, Dubai, Muscat, Tehran, Kabul</t>
  </si>
  <si>
    <t>Dhaka, Naypyidaw, Yangon (Rangoon)</t>
  </si>
  <si>
    <t>Beijing, Hong Kong, Perth, Taipei, Manila, Singapore, Kuala Lumpur, Ulan Bator</t>
  </si>
  <si>
    <t>Auckland</t>
  </si>
  <si>
    <t>I'm now in ..</t>
  </si>
  <si>
    <t>What time is it now in ..</t>
  </si>
  <si>
    <t>New Delhi</t>
  </si>
  <si>
    <t>Excel World Clock</t>
  </si>
  <si>
    <t>Tonga  Samoa</t>
  </si>
  <si>
    <r>
      <t xml:space="preserve">Tonga and American Samoa </t>
    </r>
    <r>
      <rPr>
        <b/>
        <sz val="11"/>
        <rFont val="ＭＳ Ｐゴシック"/>
        <family val="3"/>
      </rPr>
      <t>have the same time but are one day apart</t>
    </r>
    <r>
      <rPr>
        <sz val="11"/>
        <rFont val="ＭＳ Ｐゴシック"/>
        <family val="3"/>
      </rPr>
      <t>, as American Samoa is in the Western Hemisphere, on the opposite side of the International Dateline from Tonga.</t>
    </r>
  </si>
  <si>
    <t>4 hours ahead of Tokyo</t>
  </si>
  <si>
    <t>+13 hours from UTC</t>
  </si>
  <si>
    <t>-11 hours from UTC</t>
  </si>
  <si>
    <t>Tonga</t>
  </si>
  <si>
    <t>timeanddate.com</t>
  </si>
  <si>
    <t>USA
DST starts</t>
  </si>
  <si>
    <t>2nd Sunday March</t>
  </si>
  <si>
    <t>USA
DST emds</t>
  </si>
  <si>
    <t>1st Sunday November</t>
  </si>
  <si>
    <t>Australia
DST starts</t>
  </si>
  <si>
    <t>1st Sunday October</t>
  </si>
  <si>
    <t>Australia
DST ends</t>
  </si>
  <si>
    <t>1st Sunday April</t>
  </si>
  <si>
    <t>UK
DST starts</t>
  </si>
  <si>
    <t>Last Sunday March</t>
  </si>
  <si>
    <t>UK
DST ends</t>
  </si>
  <si>
    <t>Last Sunday October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</si>
</sst>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\ yyyy"/>
    <numFmt numFmtId="177" formatCode="mmm\ d"/>
    <numFmt numFmtId="178" formatCode="ddd"/>
    <numFmt numFmtId="179" formatCode="h:mm\ AM/PM\ ddd\ mmm\.\ d\,\ yyyy"/>
    <numFmt numFmtId="180" formatCode="0_ "/>
    <numFmt numFmtId="181" formatCode="dddd"/>
    <numFmt numFmtId="182" formatCode="mmmm\ d\,\ yyyy"/>
    <numFmt numFmtId="183" formatCode="ddd\ mmmm\ d\,\ yyyy"/>
  </numFmts>
  <fonts count="10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Arial"/>
      <family val="2"/>
    </font>
    <font>
      <sz val="8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9"/>
      <name val="Arial"/>
      <family val="2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Arial"/>
      <family val="2"/>
    </font>
    <font>
      <b/>
      <sz val="11"/>
      <name val="ＭＳ Ｐゴシック"/>
      <family val="3"/>
    </font>
    <font>
      <sz val="9"/>
      <name val="Book Antiqua"/>
      <family val="1"/>
    </font>
    <font>
      <sz val="6"/>
      <name val="ＭＳ Ｐ明朝"/>
      <family val="1"/>
    </font>
    <font>
      <sz val="12"/>
      <name val="Book Antiqua"/>
      <family val="1"/>
    </font>
    <font>
      <sz val="1"/>
      <color indexed="22"/>
      <name val="Book Antiqua"/>
      <family val="1"/>
    </font>
    <font>
      <sz val="1"/>
      <color indexed="22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Times New Roman"/>
      <family val="1"/>
    </font>
    <font>
      <sz val="1"/>
      <name val="ＭＳ Ｐゴシック"/>
      <family val="3"/>
    </font>
    <font>
      <sz val="11"/>
      <name val="Times New Roman"/>
      <family val="1"/>
    </font>
    <font>
      <sz val="9"/>
      <name val="Times New Roman"/>
      <family val="1"/>
    </font>
    <font>
      <b/>
      <i/>
      <u val="single"/>
      <sz val="12"/>
      <color indexed="9"/>
      <name val="Times New Roman"/>
      <family val="1"/>
    </font>
    <font>
      <b/>
      <sz val="10"/>
      <color indexed="49"/>
      <name val="Times New Roman"/>
      <family val="1"/>
    </font>
    <font>
      <b/>
      <sz val="8"/>
      <name val="Times New Roman"/>
      <family val="1"/>
    </font>
    <font>
      <i/>
      <sz val="11"/>
      <color indexed="51"/>
      <name val="Times New Roman"/>
      <family val="1"/>
    </font>
    <font>
      <b/>
      <sz val="9"/>
      <name val="Times New Roman"/>
      <family val="1"/>
    </font>
    <font>
      <b/>
      <sz val="9"/>
      <name val="ＭＳ Ｐゴシック"/>
      <family val="3"/>
    </font>
    <font>
      <u val="single"/>
      <sz val="10"/>
      <color indexed="62"/>
      <name val="Times New Roman"/>
      <family val="1"/>
    </font>
    <font>
      <sz val="8"/>
      <name val="ＭＳ Ｐゴシック"/>
      <family val="3"/>
    </font>
    <font>
      <sz val="8"/>
      <name val="Arial"/>
      <family val="2"/>
    </font>
    <font>
      <sz val="8"/>
      <color indexed="9"/>
      <name val="Arial"/>
      <family val="2"/>
    </font>
    <font>
      <b/>
      <sz val="6"/>
      <name val="ＭＳ Ｐゴシック"/>
      <family val="3"/>
    </font>
    <font>
      <b/>
      <sz val="6"/>
      <name val="Arial"/>
      <family val="2"/>
    </font>
    <font>
      <sz val="6"/>
      <name val="Arial"/>
      <family val="2"/>
    </font>
    <font>
      <sz val="6"/>
      <color indexed="13"/>
      <name val="Arial"/>
      <family val="2"/>
    </font>
    <font>
      <sz val="6"/>
      <color indexed="9"/>
      <name val="Arial"/>
      <family val="2"/>
    </font>
    <font>
      <sz val="8"/>
      <color indexed="13"/>
      <name val="Arial"/>
      <family val="2"/>
    </font>
    <font>
      <sz val="9"/>
      <color indexed="13"/>
      <name val="Arial"/>
      <family val="2"/>
    </font>
    <font>
      <b/>
      <sz val="8"/>
      <name val="Arial"/>
      <family val="2"/>
    </font>
    <font>
      <sz val="1"/>
      <color indexed="9"/>
      <name val="ＭＳ Ｐゴシック"/>
      <family val="3"/>
    </font>
    <font>
      <sz val="9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i/>
      <sz val="11"/>
      <name val="ＭＳ Ｐゴシック"/>
      <family val="3"/>
    </font>
    <font>
      <sz val="11"/>
      <color indexed="55"/>
      <name val="ＭＳ Ｐゴシック"/>
      <family val="3"/>
    </font>
    <font>
      <b/>
      <u val="single"/>
      <sz val="14"/>
      <color indexed="62"/>
      <name val="Times New Roman"/>
      <family val="1"/>
    </font>
    <font>
      <sz val="11"/>
      <color indexed="22"/>
      <name val="ＭＳ Ｐゴシック"/>
      <family val="3"/>
    </font>
    <font>
      <sz val="12"/>
      <color indexed="13"/>
      <name val="Arial"/>
      <family val="2"/>
    </font>
    <font>
      <u val="single"/>
      <sz val="14"/>
      <color indexed="12"/>
      <name val="ＭＳ Ｐゴシック"/>
      <family val="3"/>
    </font>
    <font>
      <b/>
      <sz val="12"/>
      <name val="Book Antiqua"/>
      <family val="1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ＭＳ Ｐゴシック"/>
      <family val="3"/>
    </font>
    <font>
      <b/>
      <sz val="12"/>
      <color indexed="49"/>
      <name val="Times New Roman"/>
      <family val="1"/>
    </font>
    <font>
      <sz val="11"/>
      <color indexed="49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u val="single"/>
      <sz val="10"/>
      <color theme="10"/>
      <name val="ＭＳ Ｐゴシック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ＭＳ Ｐゴシック"/>
      <family val="3"/>
    </font>
    <font>
      <b/>
      <u val="single"/>
      <sz val="14"/>
      <color theme="4"/>
      <name val="Times New Roman"/>
      <family val="1"/>
    </font>
    <font>
      <sz val="11"/>
      <color theme="0" tint="-0.04997999966144562"/>
      <name val="ＭＳ Ｐゴシック"/>
      <family val="3"/>
    </font>
    <font>
      <sz val="11"/>
      <color theme="0" tint="-0.149959996342659"/>
      <name val="ＭＳ Ｐゴシック"/>
      <family val="3"/>
    </font>
    <font>
      <u val="single"/>
      <sz val="14"/>
      <color theme="10"/>
      <name val="ＭＳ Ｐゴシック"/>
      <family val="3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60029125213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DashDot">
        <color theme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A3A3A3"/>
      </left>
      <right style="medium">
        <color rgb="FFA3A3A3"/>
      </right>
      <top style="medium">
        <color rgb="FFA3A3A3"/>
      </top>
      <bottom>
        <color indexed="63"/>
      </bottom>
    </border>
    <border>
      <left style="medium">
        <color rgb="FFA3A3A3"/>
      </left>
      <right style="medium">
        <color rgb="FFA3A3A3"/>
      </right>
      <top>
        <color indexed="63"/>
      </top>
      <bottom>
        <color indexed="63"/>
      </bottom>
    </border>
    <border>
      <left style="medium">
        <color rgb="FFA3A3A3"/>
      </left>
      <right style="medium">
        <color rgb="FFA3A3A3"/>
      </right>
      <top>
        <color indexed="63"/>
      </top>
      <bottom style="medium">
        <color rgb="FFA3A3A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14" fontId="6" fillId="0" borderId="0" xfId="0" applyNumberFormat="1" applyFont="1" applyAlignment="1" applyProtection="1">
      <alignment/>
      <protection hidden="1" locked="0"/>
    </xf>
    <xf numFmtId="20" fontId="7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/>
      <protection hidden="1"/>
    </xf>
    <xf numFmtId="14" fontId="8" fillId="0" borderId="0" xfId="0" applyNumberFormat="1" applyFont="1" applyAlignment="1" applyProtection="1">
      <alignment/>
      <protection hidden="1"/>
    </xf>
    <xf numFmtId="14" fontId="6" fillId="34" borderId="0" xfId="0" applyNumberFormat="1" applyFont="1" applyFill="1" applyAlignment="1" applyProtection="1">
      <alignment/>
      <protection locked="0"/>
    </xf>
    <xf numFmtId="20" fontId="7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20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20" fontId="11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35" borderId="0" xfId="0" applyFont="1" applyFill="1" applyAlignment="1" applyProtection="1">
      <alignment horizontal="center" wrapText="1"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8" fontId="7" fillId="33" borderId="12" xfId="0" applyNumberFormat="1" applyFont="1" applyFill="1" applyBorder="1" applyAlignment="1" applyProtection="1">
      <alignment horizontal="center" vertical="center" wrapText="1"/>
      <protection hidden="1"/>
    </xf>
    <xf numFmtId="177" fontId="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20" fontId="7" fillId="33" borderId="12" xfId="0" applyNumberFormat="1" applyFont="1" applyFill="1" applyBorder="1" applyAlignment="1" applyProtection="1">
      <alignment horizontal="center" vertical="center" wrapText="1"/>
      <protection hidden="1"/>
    </xf>
    <xf numFmtId="177" fontId="7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left" vertical="center"/>
      <protection hidden="1"/>
    </xf>
    <xf numFmtId="0" fontId="7" fillId="33" borderId="13" xfId="0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13" fillId="35" borderId="12" xfId="0" applyFont="1" applyFill="1" applyBorder="1" applyAlignment="1" applyProtection="1">
      <alignment horizontal="center" wrapText="1"/>
      <protection hidden="1"/>
    </xf>
    <xf numFmtId="177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4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65" applyProtection="1">
      <alignment/>
      <protection hidden="1"/>
    </xf>
    <xf numFmtId="14" fontId="18" fillId="0" borderId="0" xfId="0" applyNumberFormat="1" applyFont="1" applyAlignment="1" applyProtection="1">
      <alignment/>
      <protection hidden="1"/>
    </xf>
    <xf numFmtId="0" fontId="19" fillId="0" borderId="0" xfId="65" applyFont="1">
      <alignment/>
      <protection/>
    </xf>
    <xf numFmtId="14" fontId="19" fillId="0" borderId="0" xfId="65" applyNumberFormat="1" applyFont="1" applyProtection="1">
      <alignment/>
      <protection hidden="1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22" fontId="22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Fill="1" applyAlignment="1">
      <alignment/>
    </xf>
    <xf numFmtId="179" fontId="25" fillId="0" borderId="0" xfId="4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6" fillId="0" borderId="0" xfId="0" applyNumberFormat="1" applyFont="1" applyFill="1" applyAlignment="1" applyProtection="1">
      <alignment horizontal="left" vertical="center"/>
      <protection hidden="1"/>
    </xf>
    <xf numFmtId="176" fontId="27" fillId="0" borderId="0" xfId="0" applyNumberFormat="1" applyFont="1" applyAlignment="1" applyProtection="1">
      <alignment horizontal="left" vertical="center"/>
      <protection hidden="1"/>
    </xf>
    <xf numFmtId="0" fontId="23" fillId="0" borderId="0" xfId="0" applyFont="1" applyAlignment="1">
      <alignment horizontal="right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2" fillId="0" borderId="0" xfId="0" applyFont="1" applyAlignment="1">
      <alignment/>
    </xf>
    <xf numFmtId="14" fontId="32" fillId="0" borderId="0" xfId="0" applyNumberFormat="1" applyFont="1" applyAlignment="1" applyProtection="1">
      <alignment/>
      <protection hidden="1" locked="0"/>
    </xf>
    <xf numFmtId="20" fontId="33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14" fontId="32" fillId="34" borderId="0" xfId="0" applyNumberFormat="1" applyFont="1" applyFill="1" applyAlignment="1" applyProtection="1">
      <alignment/>
      <protection locked="0"/>
    </xf>
    <xf numFmtId="20" fontId="33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20" fontId="34" fillId="33" borderId="0" xfId="0" applyNumberFormat="1" applyFont="1" applyFill="1" applyBorder="1" applyAlignment="1" applyProtection="1">
      <alignment horizontal="center" vertical="center" wrapText="1"/>
      <protection hidden="1"/>
    </xf>
    <xf numFmtId="20" fontId="8" fillId="0" borderId="0" xfId="0" applyNumberFormat="1" applyFont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0" fontId="36" fillId="35" borderId="0" xfId="0" applyFont="1" applyFill="1" applyAlignment="1" applyProtection="1">
      <alignment horizontal="center" wrapText="1"/>
      <protection hidden="1"/>
    </xf>
    <xf numFmtId="178" fontId="37" fillId="33" borderId="12" xfId="0" applyNumberFormat="1" applyFont="1" applyFill="1" applyBorder="1" applyAlignment="1" applyProtection="1">
      <alignment horizontal="center" vertical="center" wrapText="1"/>
      <protection hidden="1"/>
    </xf>
    <xf numFmtId="20" fontId="37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38" fillId="36" borderId="24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20" fontId="3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178" fontId="33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22" fontId="43" fillId="0" borderId="0" xfId="0" applyNumberFormat="1" applyFont="1" applyAlignment="1" applyProtection="1">
      <alignment horizontal="center"/>
      <protection hidden="1"/>
    </xf>
    <xf numFmtId="0" fontId="9" fillId="0" borderId="0" xfId="43" applyFont="1" applyAlignment="1" applyProtection="1">
      <alignment/>
      <protection/>
    </xf>
    <xf numFmtId="0" fontId="23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41" fillId="36" borderId="24" xfId="0" applyFont="1" applyFill="1" applyBorder="1" applyAlignment="1" applyProtection="1">
      <alignment horizontal="center" vertical="center"/>
      <protection hidden="1"/>
    </xf>
    <xf numFmtId="0" fontId="95" fillId="0" borderId="12" xfId="0" applyFont="1" applyBorder="1" applyAlignment="1">
      <alignment horizontal="center"/>
    </xf>
    <xf numFmtId="0" fontId="96" fillId="0" borderId="0" xfId="44" applyFont="1" applyAlignment="1">
      <alignment horizontal="center"/>
    </xf>
    <xf numFmtId="0" fontId="97" fillId="0" borderId="0" xfId="0" applyFont="1" applyAlignment="1">
      <alignment horizontal="right"/>
    </xf>
    <xf numFmtId="22" fontId="97" fillId="0" borderId="12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20" fontId="41" fillId="36" borderId="12" xfId="0" applyNumberFormat="1" applyFont="1" applyFill="1" applyBorder="1" applyAlignment="1" applyProtection="1">
      <alignment horizontal="center" vertical="center" wrapText="1"/>
      <protection hidden="1"/>
    </xf>
    <xf numFmtId="16" fontId="7" fillId="33" borderId="13" xfId="0" applyNumberFormat="1" applyFont="1" applyFill="1" applyBorder="1" applyAlignment="1" applyProtection="1">
      <alignment wrapText="1"/>
      <protection hidden="1"/>
    </xf>
    <xf numFmtId="20" fontId="7" fillId="33" borderId="13" xfId="0" applyNumberFormat="1" applyFont="1" applyFill="1" applyBorder="1" applyAlignment="1" applyProtection="1">
      <alignment wrapText="1"/>
      <protection hidden="1"/>
    </xf>
    <xf numFmtId="0" fontId="2" fillId="33" borderId="13" xfId="45" applyFill="1" applyBorder="1" applyAlignment="1" applyProtection="1">
      <alignment wrapText="1"/>
      <protection hidden="1"/>
    </xf>
    <xf numFmtId="0" fontId="9" fillId="0" borderId="0" xfId="43" applyFont="1" applyAlignment="1" applyProtection="1">
      <alignment/>
      <protection hidden="1"/>
    </xf>
    <xf numFmtId="0" fontId="1" fillId="0" borderId="0" xfId="43" applyAlignment="1" applyProtection="1">
      <alignment/>
      <protection/>
    </xf>
    <xf numFmtId="182" fontId="15" fillId="0" borderId="0" xfId="0" applyNumberFormat="1" applyFont="1" applyAlignment="1" applyProtection="1">
      <alignment horizontal="left"/>
      <protection hidden="1"/>
    </xf>
    <xf numFmtId="0" fontId="41" fillId="36" borderId="25" xfId="0" applyFont="1" applyFill="1" applyBorder="1" applyAlignment="1" applyProtection="1">
      <alignment horizontal="center" vertical="center"/>
      <protection hidden="1"/>
    </xf>
    <xf numFmtId="15" fontId="0" fillId="0" borderId="0" xfId="0" applyNumberFormat="1" applyAlignment="1">
      <alignment/>
    </xf>
    <xf numFmtId="0" fontId="45" fillId="0" borderId="0" xfId="43" applyFont="1" applyAlignment="1" applyProtection="1">
      <alignment horizontal="center"/>
      <protection locked="0"/>
    </xf>
    <xf numFmtId="0" fontId="45" fillId="0" borderId="26" xfId="43" applyFont="1" applyBorder="1" applyAlignment="1" applyProtection="1">
      <alignment horizontal="center"/>
      <protection locked="0"/>
    </xf>
    <xf numFmtId="0" fontId="13" fillId="35" borderId="27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41" fillId="36" borderId="24" xfId="0" applyFont="1" applyFill="1" applyBorder="1" applyAlignment="1" applyProtection="1">
      <alignment horizontal="center" vertical="center"/>
      <protection hidden="1"/>
    </xf>
    <xf numFmtId="0" fontId="41" fillId="36" borderId="27" xfId="0" applyFont="1" applyFill="1" applyBorder="1" applyAlignment="1" applyProtection="1">
      <alignment horizontal="center" vertical="center"/>
      <protection hidden="1"/>
    </xf>
    <xf numFmtId="0" fontId="41" fillId="36" borderId="22" xfId="0" applyFont="1" applyFill="1" applyBorder="1" applyAlignment="1" applyProtection="1">
      <alignment horizontal="center" vertical="center"/>
      <protection hidden="1"/>
    </xf>
    <xf numFmtId="0" fontId="13" fillId="35" borderId="12" xfId="0" applyFont="1" applyFill="1" applyBorder="1" applyAlignment="1" applyProtection="1">
      <alignment horizontal="center"/>
      <protection hidden="1"/>
    </xf>
    <xf numFmtId="182" fontId="15" fillId="0" borderId="0" xfId="0" applyNumberFormat="1" applyFont="1" applyAlignment="1" applyProtection="1">
      <alignment horizontal="left"/>
      <protection hidden="1"/>
    </xf>
    <xf numFmtId="181" fontId="18" fillId="0" borderId="0" xfId="0" applyNumberFormat="1" applyFont="1" applyAlignment="1" applyProtection="1">
      <alignment horizontal="left"/>
      <protection hidden="1"/>
    </xf>
    <xf numFmtId="182" fontId="15" fillId="0" borderId="0" xfId="0" applyNumberFormat="1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1" fillId="36" borderId="25" xfId="0" applyFont="1" applyFill="1" applyBorder="1" applyAlignment="1" applyProtection="1">
      <alignment horizontal="center" vertical="center"/>
      <protection hidden="1"/>
    </xf>
    <xf numFmtId="0" fontId="41" fillId="36" borderId="0" xfId="0" applyFont="1" applyFill="1" applyBorder="1" applyAlignment="1" applyProtection="1">
      <alignment horizontal="center" vertical="center"/>
      <protection hidden="1"/>
    </xf>
    <xf numFmtId="18" fontId="44" fillId="0" borderId="0" xfId="0" applyNumberFormat="1" applyFont="1" applyAlignment="1" applyProtection="1">
      <alignment horizontal="center"/>
      <protection hidden="1"/>
    </xf>
    <xf numFmtId="20" fontId="33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Alignment="1">
      <alignment horizontal="right" vertical="center" wrapText="1"/>
    </xf>
    <xf numFmtId="180" fontId="28" fillId="36" borderId="0" xfId="6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179" fontId="25" fillId="37" borderId="0" xfId="43" applyNumberFormat="1" applyFont="1" applyFill="1" applyBorder="1" applyAlignment="1" applyProtection="1">
      <alignment horizontal="center" vertical="center"/>
      <protection hidden="1"/>
    </xf>
    <xf numFmtId="0" fontId="21" fillId="0" borderId="0" xfId="43" applyFont="1" applyAlignment="1" applyProtection="1">
      <alignment horizontal="center"/>
      <protection/>
    </xf>
    <xf numFmtId="0" fontId="1" fillId="0" borderId="0" xfId="43" applyAlignment="1" applyProtection="1">
      <alignment horizontal="center"/>
      <protection/>
    </xf>
    <xf numFmtId="14" fontId="12" fillId="0" borderId="0" xfId="0" applyNumberFormat="1" applyFont="1" applyAlignment="1">
      <alignment horizontal="center"/>
    </xf>
    <xf numFmtId="176" fontId="27" fillId="0" borderId="0" xfId="0" applyNumberFormat="1" applyFont="1" applyAlignment="1" applyProtection="1">
      <alignment horizontal="center" vertical="center"/>
      <protection hidden="1"/>
    </xf>
    <xf numFmtId="182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4" fontId="32" fillId="0" borderId="0" xfId="0" applyNumberFormat="1" applyFont="1" applyAlignment="1" applyProtection="1">
      <alignment horizontal="center"/>
      <protection hidden="1" locked="0"/>
    </xf>
    <xf numFmtId="14" fontId="32" fillId="34" borderId="0" xfId="0" applyNumberFormat="1" applyFont="1" applyFill="1" applyAlignment="1" applyProtection="1">
      <alignment horizontal="center"/>
      <protection locked="0"/>
    </xf>
    <xf numFmtId="0" fontId="41" fillId="36" borderId="26" xfId="0" applyFont="1" applyFill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/>
      <protection locked="0"/>
    </xf>
    <xf numFmtId="20" fontId="33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18" fontId="44" fillId="0" borderId="0" xfId="0" applyNumberFormat="1" applyFont="1" applyFill="1" applyAlignment="1" applyProtection="1">
      <alignment horizontal="center"/>
      <protection hidden="1"/>
    </xf>
    <xf numFmtId="177" fontId="37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6" xfId="0" applyBorder="1" applyAlignment="1">
      <alignment/>
    </xf>
    <xf numFmtId="0" fontId="36" fillId="35" borderId="27" xfId="0" applyFont="1" applyFill="1" applyBorder="1" applyAlignment="1" applyProtection="1">
      <alignment horizontal="center"/>
      <protection hidden="1"/>
    </xf>
    <xf numFmtId="0" fontId="42" fillId="35" borderId="12" xfId="0" applyFont="1" applyFill="1" applyBorder="1" applyAlignment="1" applyProtection="1">
      <alignment horizontal="center" wrapText="1"/>
      <protection hidden="1"/>
    </xf>
    <xf numFmtId="0" fontId="40" fillId="36" borderId="12" xfId="0" applyFont="1" applyFill="1" applyBorder="1" applyAlignment="1" applyProtection="1">
      <alignment horizontal="center" vertical="center"/>
      <protection hidden="1"/>
    </xf>
    <xf numFmtId="177" fontId="7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7" fontId="7" fillId="33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5" borderId="28" xfId="0" applyFont="1" applyFill="1" applyBorder="1" applyAlignment="1" applyProtection="1">
      <alignment horizontal="center"/>
      <protection hidden="1"/>
    </xf>
    <xf numFmtId="0" fontId="30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20" fillId="0" borderId="0" xfId="46" applyNumberFormat="1" applyAlignment="1" applyProtection="1">
      <alignment horizontal="center" vertical="center"/>
      <protection/>
    </xf>
    <xf numFmtId="0" fontId="45" fillId="0" borderId="0" xfId="43" applyFont="1" applyAlignment="1" applyProtection="1">
      <alignment horizontal="center"/>
      <protection/>
    </xf>
    <xf numFmtId="18" fontId="0" fillId="0" borderId="0" xfId="0" applyNumberFormat="1" applyAlignment="1" applyProtection="1">
      <alignment/>
      <protection hidden="1"/>
    </xf>
    <xf numFmtId="22" fontId="41" fillId="36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22" fontId="12" fillId="0" borderId="0" xfId="0" applyNumberFormat="1" applyFont="1" applyAlignment="1" applyProtection="1">
      <alignment horizontal="center" vertical="center"/>
      <protection hidden="1"/>
    </xf>
    <xf numFmtId="0" fontId="0" fillId="0" borderId="12" xfId="0" applyBorder="1" applyAlignment="1">
      <alignment vertical="center" wrapText="1"/>
    </xf>
    <xf numFmtId="0" fontId="98" fillId="0" borderId="0" xfId="0" applyFont="1" applyAlignment="1">
      <alignment/>
    </xf>
    <xf numFmtId="0" fontId="99" fillId="0" borderId="0" xfId="43" applyFont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 hidden="1"/>
    </xf>
    <xf numFmtId="0" fontId="64" fillId="0" borderId="0" xfId="0" applyFont="1" applyAlignment="1">
      <alignment/>
    </xf>
    <xf numFmtId="0" fontId="10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 horizontal="center" vertical="center" wrapText="1"/>
      <protection locked="0"/>
    </xf>
    <xf numFmtId="0" fontId="10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8" fillId="36" borderId="0" xfId="0" applyFont="1" applyFill="1" applyBorder="1" applyAlignment="1" applyProtection="1">
      <alignment horizontal="right" vertical="center"/>
      <protection hidden="1"/>
    </xf>
    <xf numFmtId="0" fontId="102" fillId="0" borderId="0" xfId="44" applyFont="1" applyAlignment="1">
      <alignment horizontal="center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14" fillId="0" borderId="32" xfId="0" applyFont="1" applyFill="1" applyBorder="1" applyAlignment="1" applyProtection="1">
      <alignment horizontal="center"/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41" fillId="36" borderId="13" xfId="0" applyFont="1" applyFill="1" applyBorder="1" applyAlignment="1" applyProtection="1">
      <alignment horizontal="center" vertical="center"/>
      <protection hidden="1"/>
    </xf>
    <xf numFmtId="0" fontId="95" fillId="0" borderId="12" xfId="0" applyFont="1" applyBorder="1" applyAlignment="1" applyProtection="1">
      <alignment horizontal="center" vertical="center"/>
      <protection hidden="1"/>
    </xf>
    <xf numFmtId="182" fontId="70" fillId="0" borderId="0" xfId="0" applyNumberFormat="1" applyFont="1" applyAlignment="1" applyProtection="1">
      <alignment horizontal="left"/>
      <protection hidden="1"/>
    </xf>
    <xf numFmtId="0" fontId="103" fillId="38" borderId="33" xfId="0" applyFont="1" applyFill="1" applyBorder="1" applyAlignment="1" applyProtection="1">
      <alignment vertical="center" wrapText="1"/>
      <protection hidden="1"/>
    </xf>
    <xf numFmtId="0" fontId="104" fillId="0" borderId="0" xfId="0" applyFont="1" applyBorder="1" applyAlignment="1" applyProtection="1">
      <alignment vertical="center" wrapText="1"/>
      <protection hidden="1"/>
    </xf>
    <xf numFmtId="0" fontId="105" fillId="0" borderId="34" xfId="0" applyFont="1" applyBorder="1" applyAlignment="1" applyProtection="1" quotePrefix="1">
      <alignment vertical="center" wrapText="1"/>
      <protection hidden="1"/>
    </xf>
    <xf numFmtId="0" fontId="103" fillId="0" borderId="34" xfId="0" applyFont="1" applyBorder="1" applyAlignment="1" applyProtection="1">
      <alignment vertical="center" wrapText="1"/>
      <protection hidden="1"/>
    </xf>
    <xf numFmtId="0" fontId="103" fillId="38" borderId="34" xfId="0" applyFont="1" applyFill="1" applyBorder="1" applyAlignment="1" applyProtection="1">
      <alignment vertical="center" wrapText="1"/>
      <protection hidden="1"/>
    </xf>
    <xf numFmtId="0" fontId="103" fillId="0" borderId="0" xfId="0" applyFont="1" applyBorder="1" applyAlignment="1" applyProtection="1">
      <alignment vertical="center" wrapText="1"/>
      <protection hidden="1"/>
    </xf>
    <xf numFmtId="0" fontId="106" fillId="0" borderId="34" xfId="0" applyFont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top" wrapText="1"/>
      <protection hidden="1"/>
    </xf>
    <xf numFmtId="0" fontId="106" fillId="0" borderId="35" xfId="0" applyFont="1" applyBorder="1" applyAlignment="1" applyProtection="1">
      <alignment vertical="center" wrapText="1"/>
      <protection hidden="1"/>
    </xf>
    <xf numFmtId="0" fontId="0" fillId="0" borderId="35" xfId="0" applyBorder="1" applyAlignment="1" applyProtection="1">
      <alignment vertical="top" wrapText="1"/>
      <protection hidden="1"/>
    </xf>
    <xf numFmtId="0" fontId="103" fillId="38" borderId="35" xfId="0" applyFont="1" applyFill="1" applyBorder="1" applyAlignment="1" applyProtection="1">
      <alignment vertical="center" wrapText="1"/>
      <protection hidden="1"/>
    </xf>
    <xf numFmtId="14" fontId="0" fillId="0" borderId="34" xfId="0" applyNumberFormat="1" applyBorder="1" applyAlignment="1" applyProtection="1">
      <alignment vertical="top" wrapText="1"/>
      <protection hidden="1"/>
    </xf>
    <xf numFmtId="0" fontId="103" fillId="11" borderId="33" xfId="0" applyFont="1" applyFill="1" applyBorder="1" applyAlignment="1" applyProtection="1">
      <alignment vertical="center" wrapText="1"/>
      <protection hidden="1"/>
    </xf>
    <xf numFmtId="0" fontId="103" fillId="11" borderId="34" xfId="0" applyFont="1" applyFill="1" applyBorder="1" applyAlignment="1" applyProtection="1">
      <alignment vertical="center" wrapText="1"/>
      <protection hidden="1"/>
    </xf>
    <xf numFmtId="14" fontId="0" fillId="0" borderId="34" xfId="0" applyNumberFormat="1" applyBorder="1" applyAlignment="1" applyProtection="1" quotePrefix="1">
      <alignment vertical="top" wrapText="1"/>
      <protection hidden="1"/>
    </xf>
    <xf numFmtId="0" fontId="103" fillId="11" borderId="35" xfId="0" applyFont="1" applyFill="1" applyBorder="1" applyAlignment="1" applyProtection="1">
      <alignment vertical="center" wrapText="1"/>
      <protection hidden="1"/>
    </xf>
    <xf numFmtId="14" fontId="103" fillId="0" borderId="33" xfId="0" applyNumberFormat="1" applyFont="1" applyBorder="1" applyAlignment="1" applyProtection="1">
      <alignment vertical="center" wrapText="1"/>
      <protection hidden="1"/>
    </xf>
    <xf numFmtId="182" fontId="70" fillId="0" borderId="0" xfId="64" applyNumberFormat="1" applyFont="1" applyAlignment="1" applyProtection="1">
      <alignment horizontal="left"/>
      <protection hidden="1"/>
    </xf>
    <xf numFmtId="0" fontId="103" fillId="14" borderId="33" xfId="0" applyFont="1" applyFill="1" applyBorder="1" applyAlignment="1" applyProtection="1">
      <alignment vertical="center" wrapText="1"/>
      <protection hidden="1"/>
    </xf>
    <xf numFmtId="0" fontId="103" fillId="0" borderId="34" xfId="0" applyFont="1" applyBorder="1" applyAlignment="1" applyProtection="1" quotePrefix="1">
      <alignment vertical="center" wrapText="1"/>
      <protection hidden="1"/>
    </xf>
    <xf numFmtId="0" fontId="103" fillId="14" borderId="34" xfId="0" applyFont="1" applyFill="1" applyBorder="1" applyAlignment="1" applyProtection="1">
      <alignment vertical="center" wrapText="1"/>
      <protection hidden="1"/>
    </xf>
    <xf numFmtId="0" fontId="103" fillId="14" borderId="35" xfId="0" applyFont="1" applyFill="1" applyBorder="1" applyAlignment="1" applyProtection="1">
      <alignment vertical="center" wrapText="1"/>
      <protection hidden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_040814TimeDifferenceAthensOlympics" xfId="45"/>
    <cellStyle name="ハイパーリンク_20001130InternationalTelephoneCountryCordTNakashima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9810WorldTime" xfId="65"/>
    <cellStyle name="Followed Hyperlink" xfId="66"/>
    <cellStyle name="良い" xfId="67"/>
  </cellStyles>
  <dxfs count="265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8"/>
      </font>
      <fill>
        <patternFill>
          <bgColor indexed="23"/>
        </patternFill>
      </fill>
    </dxf>
    <dxf>
      <font>
        <b val="0"/>
        <i/>
      </font>
    </dxf>
    <dxf>
      <font>
        <color indexed="9"/>
      </font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8"/>
      </font>
      <fill>
        <patternFill>
          <bgColor indexed="23"/>
        </patternFill>
      </fill>
    </dxf>
    <dxf>
      <font>
        <color indexed="9"/>
      </font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8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52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52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52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52"/>
        </patternFill>
      </fill>
    </dxf>
    <dxf>
      <font>
        <color indexed="8"/>
      </font>
      <fill>
        <patternFill>
          <bgColor indexed="45"/>
        </patternFill>
      </fill>
    </dxf>
    <dxf>
      <font>
        <b val="0"/>
        <i/>
        <u val="single"/>
        <color indexed="9"/>
      </font>
      <fill>
        <patternFill>
          <bgColor indexed="57"/>
        </patternFill>
      </fill>
    </dxf>
    <dxf>
      <font>
        <b val="0"/>
        <i/>
        <u val="single"/>
        <strike val="0"/>
        <color indexed="9"/>
      </font>
      <fill>
        <patternFill>
          <bgColor indexed="61"/>
        </patternFill>
      </fill>
    </dxf>
    <dxf>
      <font>
        <b val="0"/>
        <i/>
        <u val="single"/>
        <color indexed="9"/>
      </font>
      <fill>
        <patternFill>
          <bgColor indexed="18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  <fill>
        <patternFill>
          <bgColor indexed="54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  <fill>
        <patternFill>
          <bgColor indexed="54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3"/>
        </patternFill>
      </fill>
    </dxf>
    <dxf>
      <font>
        <color indexed="9"/>
      </font>
      <fill>
        <patternFill>
          <bgColor indexed="63"/>
        </patternFill>
      </fill>
    </dxf>
    <dxf>
      <font>
        <color indexed="9"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 val="0"/>
        <i/>
      </font>
    </dxf>
    <dxf>
      <font>
        <b val="0"/>
        <i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rgb="FFFFFFFF"/>
      </font>
      <fill>
        <patternFill>
          <bgColor rgb="FF333333"/>
        </patternFill>
      </fill>
      <border/>
    </dxf>
    <dxf>
      <font>
        <color rgb="FF000000"/>
      </font>
      <fill>
        <patternFill>
          <bgColor rgb="FFFFFF99"/>
        </patternFill>
      </fill>
      <border/>
    </dxf>
    <dxf>
      <font>
        <color rgb="FF000000"/>
      </font>
      <fill>
        <patternFill>
          <bgColor rgb="FFFF99CC"/>
        </patternFill>
      </fill>
      <border/>
    </dxf>
    <dxf>
      <font>
        <color rgb="FFFFFFFF"/>
      </font>
      <fill>
        <patternFill>
          <bgColor rgb="FF666699"/>
        </patternFill>
      </fill>
      <border/>
    </dxf>
    <dxf>
      <font>
        <color auto="1"/>
      </font>
      <fill>
        <patternFill>
          <bgColor rgb="FFFF99CC"/>
        </patternFill>
      </fill>
      <border/>
    </dxf>
    <dxf>
      <font>
        <b val="0"/>
        <i/>
        <u val="single"/>
        <color rgb="FFFFFFFF"/>
      </font>
      <fill>
        <patternFill>
          <bgColor rgb="FF000080"/>
        </patternFill>
      </fill>
      <border/>
    </dxf>
    <dxf>
      <font>
        <b val="0"/>
        <i/>
        <u val="single"/>
        <strike val="0"/>
        <color rgb="FFFFFFFF"/>
      </font>
      <fill>
        <patternFill>
          <bgColor rgb="FF993366"/>
        </patternFill>
      </fill>
      <border/>
    </dxf>
    <dxf>
      <font>
        <b val="0"/>
        <i/>
        <u val="single"/>
        <color rgb="FFFFFFFF"/>
      </font>
      <fill>
        <patternFill>
          <bgColor rgb="FF339966"/>
        </patternFill>
      </fill>
      <border/>
    </dxf>
    <dxf>
      <font>
        <color rgb="FF000000"/>
      </font>
      <fill>
        <patternFill>
          <bgColor rgb="FFFF9900"/>
        </patternFill>
      </fill>
      <border/>
    </dxf>
    <dxf>
      <font>
        <color rgb="FF000000"/>
      </font>
      <fill>
        <patternFill>
          <bgColor rgb="FF80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atlas.com/aatlas/infopage/dateline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400050</xdr:colOff>
      <xdr:row>40</xdr:row>
      <xdr:rowOff>38100</xdr:rowOff>
    </xdr:from>
    <xdr:to>
      <xdr:col>29</xdr:col>
      <xdr:colOff>1095375</xdr:colOff>
      <xdr:row>43</xdr:row>
      <xdr:rowOff>19050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40271700" y="21726525"/>
          <a:ext cx="1971675" cy="1695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International</a:t>
          </a:r>
          <a:r>
            <a:rPr lang="en-US" cap="none" sz="11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Dateline</a:t>
          </a:r>
        </a:p>
      </xdr:txBody>
    </xdr:sp>
    <xdr:clientData/>
  </xdr:twoCellAnchor>
  <xdr:twoCellAnchor>
    <xdr:from>
      <xdr:col>29</xdr:col>
      <xdr:colOff>0</xdr:colOff>
      <xdr:row>36</xdr:row>
      <xdr:rowOff>161925</xdr:rowOff>
    </xdr:from>
    <xdr:to>
      <xdr:col>29</xdr:col>
      <xdr:colOff>0</xdr:colOff>
      <xdr:row>40</xdr:row>
      <xdr:rowOff>57150</xdr:rowOff>
    </xdr:to>
    <xdr:sp>
      <xdr:nvSpPr>
        <xdr:cNvPr id="2" name="直線矢印コネクタ 2"/>
        <xdr:cNvSpPr>
          <a:spLocks/>
        </xdr:cNvSpPr>
      </xdr:nvSpPr>
      <xdr:spPr>
        <a:xfrm flipH="1" flipV="1">
          <a:off x="41148000" y="19564350"/>
          <a:ext cx="0" cy="2181225"/>
        </a:xfrm>
        <a:prstGeom prst="straightConnector1">
          <a:avLst/>
        </a:prstGeom>
        <a:noFill/>
        <a:ln w="25400" cmpd="sng">
          <a:solidFill>
            <a:srgbClr val="27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47625</xdr:rowOff>
    </xdr:from>
    <xdr:to>
      <xdr:col>25</xdr:col>
      <xdr:colOff>247650</xdr:colOff>
      <xdr:row>16</xdr:row>
      <xdr:rowOff>9525</xdr:rowOff>
    </xdr:to>
    <xdr:pic>
      <xdr:nvPicPr>
        <xdr:cNvPr id="1" name="Picture 1" descr="http://www.heronet.ne.jp/~devore/e1/timezo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60960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16</xdr:row>
      <xdr:rowOff>180975</xdr:rowOff>
    </xdr:from>
    <xdr:to>
      <xdr:col>10</xdr:col>
      <xdr:colOff>133350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381250" y="2238375"/>
          <a:ext cx="95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16</xdr:row>
      <xdr:rowOff>9525</xdr:rowOff>
    </xdr:from>
    <xdr:to>
      <xdr:col>21</xdr:col>
      <xdr:colOff>47625</xdr:colOff>
      <xdr:row>17</xdr:row>
      <xdr:rowOff>114300</xdr:rowOff>
    </xdr:to>
    <xdr:sp>
      <xdr:nvSpPr>
        <xdr:cNvPr id="3" name="Line 4"/>
        <xdr:cNvSpPr>
          <a:spLocks/>
        </xdr:cNvSpPr>
      </xdr:nvSpPr>
      <xdr:spPr>
        <a:xfrm>
          <a:off x="4981575" y="2066925"/>
          <a:ext cx="57150" cy="295275"/>
        </a:xfrm>
        <a:prstGeom prst="line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16</xdr:row>
      <xdr:rowOff>161925</xdr:rowOff>
    </xdr:from>
    <xdr:to>
      <xdr:col>7</xdr:col>
      <xdr:colOff>95250</xdr:colOff>
      <xdr:row>20</xdr:row>
      <xdr:rowOff>495300</xdr:rowOff>
    </xdr:to>
    <xdr:sp>
      <xdr:nvSpPr>
        <xdr:cNvPr id="4" name="Line 6"/>
        <xdr:cNvSpPr>
          <a:spLocks/>
        </xdr:cNvSpPr>
      </xdr:nvSpPr>
      <xdr:spPr>
        <a:xfrm flipH="1">
          <a:off x="485775" y="2219325"/>
          <a:ext cx="109537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17</xdr:row>
      <xdr:rowOff>0</xdr:rowOff>
    </xdr:from>
    <xdr:to>
      <xdr:col>15</xdr:col>
      <xdr:colOff>123825</xdr:colOff>
      <xdr:row>22</xdr:row>
      <xdr:rowOff>9525</xdr:rowOff>
    </xdr:to>
    <xdr:sp>
      <xdr:nvSpPr>
        <xdr:cNvPr id="5" name="Line 7"/>
        <xdr:cNvSpPr>
          <a:spLocks/>
        </xdr:cNvSpPr>
      </xdr:nvSpPr>
      <xdr:spPr>
        <a:xfrm flipH="1">
          <a:off x="3600450" y="2247900"/>
          <a:ext cx="9525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838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WINDOWS\TEMP\9807&#24046;&#36796;&#21360;&#21047;&#12450;&#12489;&#12524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WINDOWS\TEMP\&#25505;&#29992;\&#25505;&#29992;(9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MSOFFICE\EXCEL\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XLS\MN\L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26376;&#27425;&#65434;&#65422;&#65439;&#65392;&#65412;\44&#26399;\44&#26399;7&#26376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DZLGK9V8\9901OAPcalendar\9807&#24046;&#36796;&#21360;&#21047;&#12450;&#12489;&#12524;&#1247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Gen(&#24246;&#21209;)\&#26494;&#23713;&#12398;&#12501;&#12457;&#12523;&#12480;\&#27231;&#23494;&#38480;&#23450;FOLDER\9804KMOSGA\9812OAP\9901OAPcalendar\9807&#24046;&#36796;&#21360;&#21047;&#12450;&#12489;&#12524;&#1247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50526WorldClockTimeZ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振込"/>
      <sheetName val="採用名簿"/>
      <sheetName val="本給ﾃｰﾌﾞﾙ"/>
      <sheetName val="ﾃｰﾌﾞ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HIDUKE</v>
          </cell>
          <cell r="B1" t="str">
            <v>44期　5月度</v>
          </cell>
        </row>
        <row r="2">
          <cell r="A2" t="str">
            <v>JIGYO</v>
          </cell>
          <cell r="B2" t="str">
            <v>＜ＨＧＴ＞</v>
          </cell>
        </row>
        <row r="3">
          <cell r="A3" t="str">
            <v>SUBT_J</v>
          </cell>
          <cell r="B3" t="str">
            <v>上期実績</v>
          </cell>
        </row>
        <row r="4">
          <cell r="A4" t="str">
            <v>SUBT_Y</v>
          </cell>
          <cell r="B4" t="str">
            <v>上期実行予算</v>
          </cell>
        </row>
        <row r="6">
          <cell r="A6" t="str">
            <v>A1------M</v>
          </cell>
          <cell r="B6" t="str">
            <v>受託研究料</v>
          </cell>
          <cell r="C6" t="str">
            <v> </v>
          </cell>
          <cell r="D6">
            <v>0</v>
          </cell>
          <cell r="E6">
            <v>0</v>
          </cell>
        </row>
        <row r="7">
          <cell r="A7" t="str">
            <v>A2------M</v>
          </cell>
          <cell r="B7" t="str">
            <v>費用</v>
          </cell>
          <cell r="C7" t="str">
            <v> </v>
          </cell>
          <cell r="D7">
            <v>0</v>
          </cell>
          <cell r="E7">
            <v>0</v>
          </cell>
        </row>
        <row r="8">
          <cell r="A8" t="str">
            <v>A201----M</v>
          </cell>
          <cell r="B8" t="str">
            <v>直接費</v>
          </cell>
          <cell r="C8" t="str">
            <v> </v>
          </cell>
          <cell r="D8">
            <v>0</v>
          </cell>
          <cell r="E8">
            <v>0</v>
          </cell>
        </row>
        <row r="9">
          <cell r="A9" t="str">
            <v>A20101--M</v>
          </cell>
          <cell r="B9" t="str">
            <v>材料費</v>
          </cell>
          <cell r="C9" t="str">
            <v> </v>
          </cell>
          <cell r="D9">
            <v>0</v>
          </cell>
          <cell r="E9">
            <v>0</v>
          </cell>
        </row>
        <row r="10">
          <cell r="A10" t="str">
            <v>A2010101J</v>
          </cell>
          <cell r="B10" t="str">
            <v>-</v>
          </cell>
          <cell r="C10" t="str">
            <v> </v>
          </cell>
          <cell r="D10">
            <v>1357798458</v>
          </cell>
          <cell r="E10">
            <v>3036569718</v>
          </cell>
        </row>
        <row r="11">
          <cell r="A11" t="str">
            <v>A2010101M</v>
          </cell>
          <cell r="B11" t="str">
            <v>購入部品費</v>
          </cell>
          <cell r="C11" t="str">
            <v> </v>
          </cell>
          <cell r="D11">
            <v>0</v>
          </cell>
          <cell r="E11">
            <v>0</v>
          </cell>
        </row>
        <row r="12">
          <cell r="A12" t="str">
            <v>A2010102J</v>
          </cell>
          <cell r="B12" t="str">
            <v>-</v>
          </cell>
          <cell r="C12" t="str">
            <v> </v>
          </cell>
          <cell r="D12">
            <v>32396415</v>
          </cell>
          <cell r="E12">
            <v>37022300</v>
          </cell>
        </row>
        <row r="13">
          <cell r="A13" t="str">
            <v>A2010102M</v>
          </cell>
          <cell r="B13" t="str">
            <v>委託研究費（Ｈ Gr）</v>
          </cell>
          <cell r="C13" t="str">
            <v> </v>
          </cell>
          <cell r="D13">
            <v>0</v>
          </cell>
          <cell r="E13">
            <v>0</v>
          </cell>
        </row>
        <row r="14">
          <cell r="A14" t="str">
            <v>A2010103M</v>
          </cell>
          <cell r="B14" t="str">
            <v>委託研究費（ＨＲＡ）</v>
          </cell>
          <cell r="C14" t="str">
            <v> </v>
          </cell>
          <cell r="D14">
            <v>0</v>
          </cell>
          <cell r="E14">
            <v>0</v>
          </cell>
        </row>
        <row r="15">
          <cell r="A15" t="str">
            <v>A2010104M</v>
          </cell>
          <cell r="B15" t="str">
            <v>委託研究費（ＨＲＥ－Ｇ）</v>
          </cell>
          <cell r="C15" t="str">
            <v> </v>
          </cell>
          <cell r="D15">
            <v>0</v>
          </cell>
          <cell r="E15">
            <v>0</v>
          </cell>
        </row>
        <row r="16">
          <cell r="A16" t="str">
            <v>A2010105M</v>
          </cell>
          <cell r="B16" t="str">
            <v>委託研究費（ＨＲＥ－ＵＫ）</v>
          </cell>
          <cell r="C16" t="str">
            <v> </v>
          </cell>
          <cell r="D16">
            <v>0</v>
          </cell>
          <cell r="E16">
            <v>0</v>
          </cell>
        </row>
        <row r="17">
          <cell r="A17" t="str">
            <v>A2010106J</v>
          </cell>
          <cell r="B17" t="str">
            <v>-</v>
          </cell>
          <cell r="C17" t="str">
            <v> </v>
          </cell>
          <cell r="D17">
            <v>7744826</v>
          </cell>
          <cell r="E17">
            <v>177952505</v>
          </cell>
        </row>
        <row r="18">
          <cell r="A18" t="str">
            <v>A2010106M</v>
          </cell>
          <cell r="B18" t="str">
            <v>委託研究費（他）</v>
          </cell>
          <cell r="C18" t="str">
            <v> </v>
          </cell>
          <cell r="D18">
            <v>0</v>
          </cell>
          <cell r="E18">
            <v>0</v>
          </cell>
        </row>
        <row r="19">
          <cell r="A19" t="str">
            <v>A2010107J</v>
          </cell>
          <cell r="B19" t="str">
            <v>-</v>
          </cell>
          <cell r="C19" t="str">
            <v> </v>
          </cell>
          <cell r="D19">
            <v>98993717</v>
          </cell>
          <cell r="E19">
            <v>272989537</v>
          </cell>
        </row>
        <row r="20">
          <cell r="A20" t="str">
            <v>A2010107M</v>
          </cell>
          <cell r="B20" t="str">
            <v>テスト車輌費</v>
          </cell>
          <cell r="C20" t="str">
            <v> </v>
          </cell>
          <cell r="D20">
            <v>0</v>
          </cell>
          <cell r="E20">
            <v>0</v>
          </cell>
        </row>
        <row r="21">
          <cell r="A21" t="str">
            <v>A2010108J</v>
          </cell>
          <cell r="B21" t="str">
            <v>-</v>
          </cell>
          <cell r="C21" t="str">
            <v> </v>
          </cell>
          <cell r="D21">
            <v>29368578</v>
          </cell>
          <cell r="E21">
            <v>49646626</v>
          </cell>
        </row>
        <row r="22">
          <cell r="A22" t="str">
            <v>A2010108M</v>
          </cell>
          <cell r="B22" t="str">
            <v>その他材料費</v>
          </cell>
          <cell r="C22" t="str">
            <v> </v>
          </cell>
          <cell r="D22">
            <v>0</v>
          </cell>
          <cell r="E22">
            <v>0</v>
          </cell>
        </row>
        <row r="23">
          <cell r="A23" t="str">
            <v>A2010109J</v>
          </cell>
          <cell r="B23" t="str">
            <v>_</v>
          </cell>
          <cell r="C23" t="str">
            <v> </v>
          </cell>
          <cell r="D23">
            <v>-250722944</v>
          </cell>
          <cell r="E23">
            <v>-228653744</v>
          </cell>
        </row>
        <row r="24">
          <cell r="A24" t="str">
            <v>A2010109M</v>
          </cell>
          <cell r="B24" t="str">
            <v>材料費（Ｒ）</v>
          </cell>
          <cell r="C24" t="str">
            <v> </v>
          </cell>
          <cell r="D24">
            <v>0</v>
          </cell>
          <cell r="E24">
            <v>0</v>
          </cell>
        </row>
        <row r="25">
          <cell r="A25" t="str">
            <v>A20102--M</v>
          </cell>
          <cell r="B25" t="str">
            <v>テスト関係費</v>
          </cell>
          <cell r="C25" t="str">
            <v> </v>
          </cell>
          <cell r="D25">
            <v>0</v>
          </cell>
          <cell r="E25">
            <v>0</v>
          </cell>
        </row>
        <row r="26">
          <cell r="A26" t="str">
            <v>A2010201J</v>
          </cell>
          <cell r="B26" t="str">
            <v>-</v>
          </cell>
          <cell r="C26" t="str">
            <v> </v>
          </cell>
          <cell r="D26">
            <v>208283654</v>
          </cell>
          <cell r="E26">
            <v>446964587</v>
          </cell>
        </row>
        <row r="27">
          <cell r="A27" t="str">
            <v>A2010201M</v>
          </cell>
          <cell r="B27" t="str">
            <v>国内テスト関係費</v>
          </cell>
          <cell r="C27" t="str">
            <v> </v>
          </cell>
          <cell r="D27">
            <v>0</v>
          </cell>
          <cell r="E27">
            <v>0</v>
          </cell>
        </row>
        <row r="28">
          <cell r="A28" t="str">
            <v>A2010202J</v>
          </cell>
          <cell r="B28" t="str">
            <v>-</v>
          </cell>
          <cell r="C28" t="str">
            <v> </v>
          </cell>
          <cell r="D28">
            <v>250907819</v>
          </cell>
          <cell r="E28">
            <v>387407825</v>
          </cell>
        </row>
        <row r="29">
          <cell r="A29" t="str">
            <v>A2010202M</v>
          </cell>
          <cell r="B29" t="str">
            <v>海外テスト関係費</v>
          </cell>
          <cell r="C29" t="str">
            <v> </v>
          </cell>
          <cell r="D29">
            <v>0</v>
          </cell>
          <cell r="E29">
            <v>0</v>
          </cell>
        </row>
        <row r="30">
          <cell r="A30" t="str">
            <v>A2010203J</v>
          </cell>
          <cell r="B30" t="str">
            <v>_</v>
          </cell>
          <cell r="C30" t="str">
            <v> </v>
          </cell>
          <cell r="D30">
            <v>67626399</v>
          </cell>
          <cell r="E30">
            <v>108117396</v>
          </cell>
        </row>
        <row r="31">
          <cell r="A31" t="str">
            <v>A2010203M</v>
          </cell>
          <cell r="B31" t="str">
            <v>テスト関係費（Ｒ）</v>
          </cell>
          <cell r="C31" t="str">
            <v> </v>
          </cell>
          <cell r="D31">
            <v>0</v>
          </cell>
          <cell r="E31">
            <v>0</v>
          </cell>
        </row>
        <row r="32">
          <cell r="A32" t="str">
            <v>A202----M</v>
          </cell>
          <cell r="B32" t="str">
            <v>間接費</v>
          </cell>
          <cell r="C32" t="str">
            <v> </v>
          </cell>
          <cell r="D32">
            <v>0</v>
          </cell>
          <cell r="E32">
            <v>0</v>
          </cell>
        </row>
        <row r="33">
          <cell r="A33" t="str">
            <v>A20201--M</v>
          </cell>
          <cell r="B33" t="str">
            <v>労務費</v>
          </cell>
          <cell r="C33" t="str">
            <v> </v>
          </cell>
          <cell r="D33">
            <v>0</v>
          </cell>
          <cell r="E33">
            <v>0</v>
          </cell>
        </row>
        <row r="34">
          <cell r="A34" t="str">
            <v>A2020101J</v>
          </cell>
          <cell r="B34" t="str">
            <v>-</v>
          </cell>
          <cell r="C34" t="str">
            <v> </v>
          </cell>
          <cell r="D34">
            <v>1757901187</v>
          </cell>
          <cell r="E34">
            <v>3420096651</v>
          </cell>
        </row>
        <row r="35">
          <cell r="A35" t="str">
            <v>A2020101M</v>
          </cell>
          <cell r="B35" t="str">
            <v>給料</v>
          </cell>
          <cell r="C35" t="str">
            <v> </v>
          </cell>
          <cell r="D35">
            <v>0</v>
          </cell>
          <cell r="E35">
            <v>0</v>
          </cell>
        </row>
        <row r="36">
          <cell r="A36" t="str">
            <v>A2020102J</v>
          </cell>
          <cell r="B36" t="str">
            <v>-</v>
          </cell>
          <cell r="C36" t="str">
            <v> </v>
          </cell>
          <cell r="D36">
            <v>372236852</v>
          </cell>
          <cell r="E36">
            <v>743687737</v>
          </cell>
        </row>
        <row r="37">
          <cell r="A37" t="str">
            <v>A2020102M</v>
          </cell>
          <cell r="B37" t="str">
            <v>超過勤務手当</v>
          </cell>
          <cell r="C37" t="str">
            <v> </v>
          </cell>
          <cell r="D37">
            <v>0</v>
          </cell>
          <cell r="E37">
            <v>0</v>
          </cell>
        </row>
        <row r="38">
          <cell r="A38" t="str">
            <v>A2020103J</v>
          </cell>
          <cell r="B38" t="str">
            <v>-</v>
          </cell>
          <cell r="C38" t="str">
            <v> </v>
          </cell>
          <cell r="D38">
            <v>6911784</v>
          </cell>
          <cell r="E38">
            <v>13239172</v>
          </cell>
        </row>
        <row r="39">
          <cell r="A39" t="str">
            <v>A2020103M</v>
          </cell>
          <cell r="B39" t="str">
            <v>雑給</v>
          </cell>
          <cell r="C39" t="str">
            <v> </v>
          </cell>
          <cell r="D39">
            <v>0</v>
          </cell>
          <cell r="E39">
            <v>0</v>
          </cell>
        </row>
        <row r="40">
          <cell r="A40" t="str">
            <v>A2020104J</v>
          </cell>
          <cell r="B40" t="str">
            <v>-</v>
          </cell>
          <cell r="C40" t="str">
            <v> </v>
          </cell>
          <cell r="D40">
            <v>507876796</v>
          </cell>
          <cell r="E40">
            <v>996522652</v>
          </cell>
        </row>
        <row r="41">
          <cell r="A41" t="str">
            <v>A2020104M</v>
          </cell>
          <cell r="B41" t="str">
            <v>作業応援依頼費</v>
          </cell>
          <cell r="C41" t="str">
            <v> </v>
          </cell>
          <cell r="D41">
            <v>0</v>
          </cell>
          <cell r="E41">
            <v>0</v>
          </cell>
        </row>
        <row r="42">
          <cell r="A42" t="str">
            <v>A2020105J</v>
          </cell>
          <cell r="B42" t="str">
            <v>-</v>
          </cell>
          <cell r="C42" t="str">
            <v> </v>
          </cell>
          <cell r="D42">
            <v>163997940</v>
          </cell>
          <cell r="E42">
            <v>290615139</v>
          </cell>
        </row>
        <row r="43">
          <cell r="A43" t="str">
            <v>A2020105M</v>
          </cell>
          <cell r="B43" t="str">
            <v>退職金</v>
          </cell>
          <cell r="C43" t="str">
            <v> </v>
          </cell>
          <cell r="D43">
            <v>0</v>
          </cell>
          <cell r="E43">
            <v>0</v>
          </cell>
        </row>
        <row r="44">
          <cell r="A44" t="str">
            <v>A2020106M</v>
          </cell>
          <cell r="B44" t="str">
            <v>従業員賞与</v>
          </cell>
          <cell r="C44" t="str">
            <v> </v>
          </cell>
          <cell r="D44">
            <v>0</v>
          </cell>
          <cell r="E44">
            <v>0</v>
          </cell>
        </row>
        <row r="45">
          <cell r="A45" t="str">
            <v>A2020107J</v>
          </cell>
          <cell r="B45" t="str">
            <v>-</v>
          </cell>
          <cell r="C45" t="str">
            <v> </v>
          </cell>
          <cell r="D45">
            <v>873997000</v>
          </cell>
          <cell r="E45">
            <v>1747994000</v>
          </cell>
        </row>
        <row r="46">
          <cell r="A46" t="str">
            <v>A2020107M</v>
          </cell>
          <cell r="B46" t="str">
            <v>賞与繰入額</v>
          </cell>
          <cell r="C46" t="str">
            <v> </v>
          </cell>
          <cell r="D46">
            <v>0</v>
          </cell>
          <cell r="E46">
            <v>0</v>
          </cell>
        </row>
        <row r="47">
          <cell r="A47" t="str">
            <v>A2020108J</v>
          </cell>
          <cell r="B47" t="str">
            <v>-</v>
          </cell>
          <cell r="C47" t="str">
            <v> </v>
          </cell>
          <cell r="D47">
            <v>102709782</v>
          </cell>
          <cell r="E47">
            <v>201072737</v>
          </cell>
        </row>
        <row r="48">
          <cell r="A48" t="str">
            <v>A2020108M</v>
          </cell>
          <cell r="B48" t="str">
            <v>健康保険料</v>
          </cell>
          <cell r="C48" t="str">
            <v> </v>
          </cell>
          <cell r="D48">
            <v>0</v>
          </cell>
          <cell r="E48">
            <v>0</v>
          </cell>
        </row>
        <row r="49">
          <cell r="A49" t="str">
            <v>A2020109J</v>
          </cell>
          <cell r="B49" t="str">
            <v>-</v>
          </cell>
          <cell r="C49" t="str">
            <v> </v>
          </cell>
          <cell r="D49">
            <v>422909989</v>
          </cell>
          <cell r="E49">
            <v>623703848</v>
          </cell>
        </row>
        <row r="50">
          <cell r="A50" t="str">
            <v>A2020109M</v>
          </cell>
          <cell r="B50" t="str">
            <v>厚生年金保険料</v>
          </cell>
          <cell r="C50" t="str">
            <v> </v>
          </cell>
          <cell r="D50">
            <v>0</v>
          </cell>
          <cell r="E50">
            <v>0</v>
          </cell>
        </row>
        <row r="51">
          <cell r="A51" t="str">
            <v>A2020110J</v>
          </cell>
          <cell r="B51" t="str">
            <v>-</v>
          </cell>
          <cell r="C51" t="str">
            <v> </v>
          </cell>
          <cell r="D51">
            <v>30826916</v>
          </cell>
          <cell r="E51">
            <v>70914264</v>
          </cell>
        </row>
        <row r="52">
          <cell r="A52" t="str">
            <v>A2020110M</v>
          </cell>
          <cell r="B52" t="str">
            <v>労働保険料</v>
          </cell>
          <cell r="C52" t="str">
            <v> </v>
          </cell>
          <cell r="D52">
            <v>0</v>
          </cell>
          <cell r="E52">
            <v>0</v>
          </cell>
        </row>
        <row r="53">
          <cell r="A53" t="str">
            <v>A20202--M</v>
          </cell>
          <cell r="B53" t="str">
            <v>操業費</v>
          </cell>
          <cell r="C53" t="str">
            <v> </v>
          </cell>
          <cell r="D53">
            <v>0</v>
          </cell>
          <cell r="E53">
            <v>0</v>
          </cell>
        </row>
        <row r="54">
          <cell r="A54" t="str">
            <v>A2020201J</v>
          </cell>
          <cell r="B54" t="str">
            <v>-</v>
          </cell>
          <cell r="C54" t="str">
            <v> </v>
          </cell>
          <cell r="D54">
            <v>38964458</v>
          </cell>
          <cell r="E54">
            <v>66640044</v>
          </cell>
        </row>
        <row r="55">
          <cell r="A55" t="str">
            <v>A2020201M</v>
          </cell>
          <cell r="B55" t="str">
            <v>石油製品</v>
          </cell>
          <cell r="C55" t="str">
            <v> </v>
          </cell>
          <cell r="D55">
            <v>0</v>
          </cell>
          <cell r="E55">
            <v>0</v>
          </cell>
        </row>
        <row r="56">
          <cell r="A56" t="str">
            <v>A2020202J</v>
          </cell>
          <cell r="B56" t="str">
            <v>-</v>
          </cell>
          <cell r="C56" t="str">
            <v> </v>
          </cell>
          <cell r="D56">
            <v>3912003</v>
          </cell>
          <cell r="E56">
            <v>6564100</v>
          </cell>
        </row>
        <row r="57">
          <cell r="A57" t="str">
            <v>A2020202M</v>
          </cell>
          <cell r="B57" t="str">
            <v>試作補助材料</v>
          </cell>
          <cell r="C57" t="str">
            <v> </v>
          </cell>
          <cell r="D57">
            <v>0</v>
          </cell>
          <cell r="E57">
            <v>0</v>
          </cell>
        </row>
        <row r="58">
          <cell r="A58" t="str">
            <v>A2020203J</v>
          </cell>
          <cell r="B58" t="str">
            <v>-</v>
          </cell>
          <cell r="C58" t="str">
            <v> </v>
          </cell>
          <cell r="D58">
            <v>14123528</v>
          </cell>
          <cell r="E58">
            <v>17440682</v>
          </cell>
        </row>
        <row r="59">
          <cell r="A59" t="str">
            <v>A2020203M</v>
          </cell>
          <cell r="B59" t="str">
            <v>治具</v>
          </cell>
          <cell r="C59" t="str">
            <v> </v>
          </cell>
          <cell r="D59">
            <v>0</v>
          </cell>
          <cell r="E59">
            <v>0</v>
          </cell>
        </row>
        <row r="60">
          <cell r="A60" t="str">
            <v>A2020204J</v>
          </cell>
          <cell r="B60" t="str">
            <v>-</v>
          </cell>
          <cell r="C60" t="str">
            <v> </v>
          </cell>
          <cell r="D60">
            <v>8433141</v>
          </cell>
          <cell r="E60">
            <v>14582182</v>
          </cell>
        </row>
        <row r="61">
          <cell r="A61" t="str">
            <v>A2020204M</v>
          </cell>
          <cell r="B61" t="str">
            <v>消耗工具</v>
          </cell>
          <cell r="C61" t="str">
            <v> </v>
          </cell>
          <cell r="D61">
            <v>0</v>
          </cell>
          <cell r="E61">
            <v>0</v>
          </cell>
        </row>
        <row r="62">
          <cell r="A62" t="str">
            <v>A2020205J</v>
          </cell>
          <cell r="B62" t="str">
            <v>-</v>
          </cell>
          <cell r="C62" t="str">
            <v> </v>
          </cell>
          <cell r="D62">
            <v>1613023</v>
          </cell>
          <cell r="E62">
            <v>3501828</v>
          </cell>
        </row>
        <row r="63">
          <cell r="A63" t="str">
            <v>A2020205M</v>
          </cell>
          <cell r="B63" t="str">
            <v>試験研究用器具費（レンタル・リース）</v>
          </cell>
          <cell r="C63" t="str">
            <v> </v>
          </cell>
          <cell r="D63">
            <v>0</v>
          </cell>
          <cell r="E63">
            <v>0</v>
          </cell>
        </row>
        <row r="64">
          <cell r="A64" t="str">
            <v>A2020206J</v>
          </cell>
          <cell r="B64" t="str">
            <v>-</v>
          </cell>
          <cell r="C64" t="str">
            <v> </v>
          </cell>
          <cell r="D64">
            <v>20847240</v>
          </cell>
          <cell r="E64">
            <v>31916940</v>
          </cell>
        </row>
        <row r="65">
          <cell r="A65" t="str">
            <v>A2020206M</v>
          </cell>
          <cell r="B65" t="str">
            <v>試験研究用器具費（研究器具）</v>
          </cell>
          <cell r="C65" t="str">
            <v> </v>
          </cell>
          <cell r="D65">
            <v>0</v>
          </cell>
          <cell r="E65">
            <v>0</v>
          </cell>
        </row>
        <row r="66">
          <cell r="A66" t="str">
            <v>A2020207J</v>
          </cell>
          <cell r="B66" t="str">
            <v>-</v>
          </cell>
          <cell r="C66" t="str">
            <v> </v>
          </cell>
          <cell r="D66">
            <v>8405760</v>
          </cell>
          <cell r="E66">
            <v>15607813</v>
          </cell>
        </row>
        <row r="67">
          <cell r="A67" t="str">
            <v>A2020207M</v>
          </cell>
          <cell r="B67" t="str">
            <v>試験研究用器具費（テスト治具）</v>
          </cell>
          <cell r="C67" t="str">
            <v> </v>
          </cell>
          <cell r="D67">
            <v>0</v>
          </cell>
          <cell r="E67">
            <v>0</v>
          </cell>
        </row>
        <row r="68">
          <cell r="A68" t="str">
            <v>A2020208J</v>
          </cell>
          <cell r="B68" t="str">
            <v>-</v>
          </cell>
          <cell r="C68" t="str">
            <v> </v>
          </cell>
          <cell r="D68">
            <v>1997600</v>
          </cell>
          <cell r="E68">
            <v>3648450</v>
          </cell>
        </row>
        <row r="69">
          <cell r="A69" t="str">
            <v>A2020208M</v>
          </cell>
          <cell r="B69" t="str">
            <v>作業用備品</v>
          </cell>
          <cell r="C69" t="str">
            <v> </v>
          </cell>
          <cell r="D69">
            <v>0</v>
          </cell>
          <cell r="E69">
            <v>0</v>
          </cell>
        </row>
        <row r="70">
          <cell r="A70" t="str">
            <v>A2020209J</v>
          </cell>
          <cell r="B70" t="str">
            <v>-</v>
          </cell>
          <cell r="C70" t="str">
            <v> </v>
          </cell>
          <cell r="D70">
            <v>2600000</v>
          </cell>
          <cell r="E70">
            <v>2600000</v>
          </cell>
        </row>
        <row r="71">
          <cell r="A71" t="str">
            <v>A2020209M</v>
          </cell>
          <cell r="B71" t="str">
            <v>複合検具</v>
          </cell>
          <cell r="C71" t="str">
            <v> </v>
          </cell>
          <cell r="D71">
            <v>0</v>
          </cell>
          <cell r="E71">
            <v>0</v>
          </cell>
        </row>
        <row r="72">
          <cell r="A72" t="str">
            <v>A2020210J</v>
          </cell>
          <cell r="B72" t="str">
            <v>-</v>
          </cell>
          <cell r="C72" t="str">
            <v> </v>
          </cell>
          <cell r="D72">
            <v>135225793</v>
          </cell>
          <cell r="E72">
            <v>271233608</v>
          </cell>
        </row>
        <row r="73">
          <cell r="A73" t="str">
            <v>A2020210M</v>
          </cell>
          <cell r="B73" t="str">
            <v>電力料</v>
          </cell>
          <cell r="C73" t="str">
            <v> </v>
          </cell>
          <cell r="D73">
            <v>0</v>
          </cell>
          <cell r="E73">
            <v>0</v>
          </cell>
        </row>
        <row r="74">
          <cell r="A74" t="str">
            <v>A2020211J</v>
          </cell>
          <cell r="B74" t="str">
            <v>-</v>
          </cell>
          <cell r="C74" t="str">
            <v> </v>
          </cell>
          <cell r="D74">
            <v>3823024</v>
          </cell>
          <cell r="E74">
            <v>6152948</v>
          </cell>
        </row>
        <row r="75">
          <cell r="A75" t="str">
            <v>A2020211M</v>
          </cell>
          <cell r="B75" t="str">
            <v>燃料費</v>
          </cell>
          <cell r="C75" t="str">
            <v> </v>
          </cell>
          <cell r="D75">
            <v>0</v>
          </cell>
          <cell r="E75">
            <v>0</v>
          </cell>
        </row>
        <row r="76">
          <cell r="A76" t="str">
            <v>A2020212J</v>
          </cell>
          <cell r="B76" t="str">
            <v>-</v>
          </cell>
          <cell r="C76" t="str">
            <v> </v>
          </cell>
          <cell r="D76">
            <v>960840</v>
          </cell>
          <cell r="E76">
            <v>446840</v>
          </cell>
        </row>
        <row r="77">
          <cell r="A77" t="str">
            <v>A2020212M</v>
          </cell>
          <cell r="B77" t="str">
            <v>水道料</v>
          </cell>
          <cell r="C77" t="str">
            <v> </v>
          </cell>
          <cell r="D77">
            <v>0</v>
          </cell>
          <cell r="E77">
            <v>0</v>
          </cell>
        </row>
        <row r="78">
          <cell r="A78" t="str">
            <v>A2020213J</v>
          </cell>
          <cell r="B78" t="str">
            <v>-</v>
          </cell>
          <cell r="C78" t="str">
            <v> </v>
          </cell>
          <cell r="D78">
            <v>0</v>
          </cell>
          <cell r="E78">
            <v>12500</v>
          </cell>
        </row>
        <row r="79">
          <cell r="A79" t="str">
            <v>A2020213M</v>
          </cell>
          <cell r="B79" t="str">
            <v>作業用消耗品費（設計用）</v>
          </cell>
          <cell r="C79" t="str">
            <v> </v>
          </cell>
          <cell r="D79">
            <v>0</v>
          </cell>
          <cell r="E79">
            <v>0</v>
          </cell>
        </row>
        <row r="80">
          <cell r="A80" t="str">
            <v>A2020214J</v>
          </cell>
          <cell r="B80" t="str">
            <v>-</v>
          </cell>
          <cell r="C80" t="str">
            <v> </v>
          </cell>
          <cell r="D80">
            <v>32864420</v>
          </cell>
          <cell r="E80">
            <v>64611942</v>
          </cell>
        </row>
        <row r="81">
          <cell r="A81" t="str">
            <v>A2020214M</v>
          </cell>
          <cell r="B81" t="str">
            <v>作業用消耗品費（一般）</v>
          </cell>
          <cell r="C81" t="str">
            <v> </v>
          </cell>
          <cell r="D81">
            <v>0</v>
          </cell>
          <cell r="E81">
            <v>0</v>
          </cell>
        </row>
        <row r="82">
          <cell r="A82" t="str">
            <v>A2020215J</v>
          </cell>
          <cell r="B82" t="str">
            <v>-</v>
          </cell>
          <cell r="C82" t="str">
            <v> </v>
          </cell>
          <cell r="D82">
            <v>7986280</v>
          </cell>
          <cell r="E82">
            <v>8975272</v>
          </cell>
        </row>
        <row r="83">
          <cell r="A83" t="str">
            <v>A2020215M</v>
          </cell>
          <cell r="B83" t="str">
            <v>作業用消耗品費（安全）</v>
          </cell>
          <cell r="C83" t="str">
            <v> </v>
          </cell>
          <cell r="D83">
            <v>0</v>
          </cell>
          <cell r="E83">
            <v>0</v>
          </cell>
        </row>
        <row r="84">
          <cell r="A84" t="str">
            <v>A2020216J</v>
          </cell>
          <cell r="B84" t="str">
            <v>-</v>
          </cell>
          <cell r="C84" t="str">
            <v> </v>
          </cell>
          <cell r="D84">
            <v>0</v>
          </cell>
          <cell r="E84">
            <v>0</v>
          </cell>
        </row>
        <row r="85">
          <cell r="A85" t="str">
            <v>A2020216M</v>
          </cell>
          <cell r="B85" t="str">
            <v>作業用消耗品費（設管）</v>
          </cell>
          <cell r="C85" t="str">
            <v> </v>
          </cell>
          <cell r="D85">
            <v>0</v>
          </cell>
          <cell r="E85">
            <v>0</v>
          </cell>
        </row>
        <row r="86">
          <cell r="A86" t="str">
            <v>A2020217J</v>
          </cell>
          <cell r="B86" t="str">
            <v>-</v>
          </cell>
          <cell r="C86" t="str">
            <v> </v>
          </cell>
          <cell r="D86">
            <v>39118456</v>
          </cell>
          <cell r="E86">
            <v>75712133</v>
          </cell>
        </row>
        <row r="87">
          <cell r="A87" t="str">
            <v>A2020217M</v>
          </cell>
          <cell r="B87" t="str">
            <v>図面費</v>
          </cell>
          <cell r="C87" t="str">
            <v> </v>
          </cell>
          <cell r="D87">
            <v>0</v>
          </cell>
          <cell r="E87">
            <v>0</v>
          </cell>
        </row>
        <row r="88">
          <cell r="A88" t="str">
            <v>A20203--M</v>
          </cell>
          <cell r="B88" t="str">
            <v>設備費</v>
          </cell>
          <cell r="C88" t="str">
            <v> </v>
          </cell>
          <cell r="D88">
            <v>0</v>
          </cell>
          <cell r="E88">
            <v>0</v>
          </cell>
        </row>
        <row r="89">
          <cell r="A89" t="str">
            <v>A2020301J</v>
          </cell>
          <cell r="B89" t="str">
            <v>-</v>
          </cell>
          <cell r="C89" t="str">
            <v> </v>
          </cell>
          <cell r="D89">
            <v>1077540</v>
          </cell>
          <cell r="E89">
            <v>2027270</v>
          </cell>
        </row>
        <row r="90">
          <cell r="A90" t="str">
            <v>A2020301M</v>
          </cell>
          <cell r="B90" t="str">
            <v>機械修理</v>
          </cell>
          <cell r="C90" t="str">
            <v> </v>
          </cell>
          <cell r="D90">
            <v>0</v>
          </cell>
          <cell r="E90">
            <v>0</v>
          </cell>
        </row>
        <row r="91">
          <cell r="A91" t="str">
            <v>A2020302J</v>
          </cell>
          <cell r="B91" t="str">
            <v>-</v>
          </cell>
          <cell r="C91" t="str">
            <v> </v>
          </cell>
          <cell r="D91">
            <v>16960456</v>
          </cell>
          <cell r="E91">
            <v>30086636</v>
          </cell>
        </row>
        <row r="92">
          <cell r="A92" t="str">
            <v>A2020302M</v>
          </cell>
          <cell r="B92" t="str">
            <v>研究設備修理</v>
          </cell>
          <cell r="C92" t="str">
            <v> </v>
          </cell>
          <cell r="D92">
            <v>0</v>
          </cell>
          <cell r="E92">
            <v>0</v>
          </cell>
        </row>
        <row r="93">
          <cell r="A93" t="str">
            <v>A2020303J</v>
          </cell>
          <cell r="B93" t="str">
            <v>-</v>
          </cell>
          <cell r="C93" t="str">
            <v> </v>
          </cell>
          <cell r="D93">
            <v>56458004</v>
          </cell>
          <cell r="E93">
            <v>72287737</v>
          </cell>
        </row>
        <row r="94">
          <cell r="A94" t="str">
            <v>A2020303M</v>
          </cell>
          <cell r="B94" t="str">
            <v>一般設備修理</v>
          </cell>
          <cell r="C94" t="str">
            <v> </v>
          </cell>
          <cell r="D94">
            <v>0</v>
          </cell>
          <cell r="E94">
            <v>0</v>
          </cell>
        </row>
        <row r="95">
          <cell r="A95" t="str">
            <v>A2020304J</v>
          </cell>
          <cell r="B95" t="str">
            <v>-</v>
          </cell>
          <cell r="C95" t="str">
            <v> </v>
          </cell>
          <cell r="D95">
            <v>9938840</v>
          </cell>
          <cell r="E95">
            <v>14559840</v>
          </cell>
        </row>
        <row r="96">
          <cell r="A96" t="str">
            <v>A2020304M</v>
          </cell>
          <cell r="B96" t="str">
            <v>土木建築修理</v>
          </cell>
          <cell r="C96" t="str">
            <v> </v>
          </cell>
          <cell r="D96">
            <v>0</v>
          </cell>
          <cell r="E96">
            <v>0</v>
          </cell>
        </row>
        <row r="97">
          <cell r="A97" t="str">
            <v>A2020305J</v>
          </cell>
          <cell r="B97" t="str">
            <v>-</v>
          </cell>
          <cell r="C97" t="str">
            <v> </v>
          </cell>
          <cell r="D97">
            <v>11690707</v>
          </cell>
          <cell r="E97">
            <v>12190707</v>
          </cell>
        </row>
        <row r="98">
          <cell r="A98" t="str">
            <v>A2020305M</v>
          </cell>
          <cell r="B98" t="str">
            <v>Ｌ／Ｏ費</v>
          </cell>
          <cell r="C98" t="str">
            <v> </v>
          </cell>
          <cell r="D98">
            <v>0</v>
          </cell>
          <cell r="E98">
            <v>0</v>
          </cell>
        </row>
        <row r="99">
          <cell r="A99" t="str">
            <v>A2020306M</v>
          </cell>
          <cell r="B99" t="str">
            <v>Ｌ／Ｏ費（Ａ）</v>
          </cell>
          <cell r="C99" t="str">
            <v> </v>
          </cell>
          <cell r="D99">
            <v>0</v>
          </cell>
          <cell r="E99">
            <v>0</v>
          </cell>
        </row>
        <row r="100">
          <cell r="A100" t="str">
            <v>A2020307M</v>
          </cell>
          <cell r="B100" t="str">
            <v>Ｌ／Ｏ費（Ｂ）</v>
          </cell>
          <cell r="C100" t="str">
            <v> </v>
          </cell>
          <cell r="D100">
            <v>0</v>
          </cell>
          <cell r="E100">
            <v>0</v>
          </cell>
        </row>
        <row r="101">
          <cell r="A101" t="str">
            <v>A2020308J</v>
          </cell>
          <cell r="B101" t="str">
            <v>-</v>
          </cell>
          <cell r="C101" t="str">
            <v> </v>
          </cell>
          <cell r="D101">
            <v>10253100</v>
          </cell>
          <cell r="E101">
            <v>20455100</v>
          </cell>
        </row>
        <row r="102">
          <cell r="A102" t="str">
            <v>A2020308M</v>
          </cell>
          <cell r="B102" t="str">
            <v>固定資産税</v>
          </cell>
          <cell r="C102" t="str">
            <v> </v>
          </cell>
          <cell r="D102">
            <v>0</v>
          </cell>
          <cell r="E102">
            <v>0</v>
          </cell>
        </row>
        <row r="103">
          <cell r="A103" t="str">
            <v>A2020309J</v>
          </cell>
          <cell r="B103" t="str">
            <v>-</v>
          </cell>
          <cell r="C103" t="str">
            <v> </v>
          </cell>
          <cell r="D103">
            <v>269192623</v>
          </cell>
          <cell r="E103">
            <v>531665425</v>
          </cell>
        </row>
        <row r="104">
          <cell r="A104" t="str">
            <v>A2020309M</v>
          </cell>
          <cell r="B104" t="str">
            <v>減価償却費</v>
          </cell>
          <cell r="C104" t="str">
            <v> </v>
          </cell>
          <cell r="D104">
            <v>0</v>
          </cell>
          <cell r="E104">
            <v>0</v>
          </cell>
        </row>
        <row r="105">
          <cell r="A105" t="str">
            <v>A2020310J</v>
          </cell>
          <cell r="B105" t="str">
            <v>-</v>
          </cell>
          <cell r="C105" t="str">
            <v> </v>
          </cell>
          <cell r="D105">
            <v>2253459</v>
          </cell>
          <cell r="E105">
            <v>4506918</v>
          </cell>
        </row>
        <row r="106">
          <cell r="A106" t="str">
            <v>A2020310M</v>
          </cell>
          <cell r="B106" t="str">
            <v>火災保険料</v>
          </cell>
          <cell r="C106" t="str">
            <v> </v>
          </cell>
          <cell r="D106">
            <v>0</v>
          </cell>
          <cell r="E106">
            <v>0</v>
          </cell>
        </row>
        <row r="107">
          <cell r="A107" t="str">
            <v>A2020311J</v>
          </cell>
          <cell r="B107" t="str">
            <v>-</v>
          </cell>
          <cell r="C107" t="str">
            <v> </v>
          </cell>
          <cell r="D107">
            <v>373568435</v>
          </cell>
          <cell r="E107">
            <v>685715441</v>
          </cell>
        </row>
        <row r="108">
          <cell r="A108" t="str">
            <v>A2020311M</v>
          </cell>
          <cell r="B108" t="str">
            <v>固定資産賃借料</v>
          </cell>
          <cell r="C108" t="str">
            <v> </v>
          </cell>
          <cell r="D108">
            <v>0</v>
          </cell>
          <cell r="E108">
            <v>0</v>
          </cell>
        </row>
        <row r="109">
          <cell r="A109" t="str">
            <v>A2020312J</v>
          </cell>
          <cell r="B109" t="str">
            <v>-</v>
          </cell>
          <cell r="C109" t="str">
            <v> </v>
          </cell>
          <cell r="D109">
            <v>816057</v>
          </cell>
          <cell r="E109">
            <v>1589602</v>
          </cell>
        </row>
        <row r="110">
          <cell r="A110" t="str">
            <v>A2020312M</v>
          </cell>
          <cell r="B110" t="str">
            <v>連絡車関係費</v>
          </cell>
          <cell r="C110" t="str">
            <v> </v>
          </cell>
          <cell r="D110">
            <v>0</v>
          </cell>
          <cell r="E110">
            <v>0</v>
          </cell>
        </row>
        <row r="111">
          <cell r="A111" t="str">
            <v>A20204--M</v>
          </cell>
          <cell r="B111" t="str">
            <v>管理費</v>
          </cell>
          <cell r="C111" t="str">
            <v> </v>
          </cell>
          <cell r="D111">
            <v>0</v>
          </cell>
          <cell r="E111">
            <v>0</v>
          </cell>
        </row>
        <row r="112">
          <cell r="A112" t="str">
            <v>A2020401J</v>
          </cell>
          <cell r="B112" t="str">
            <v>-</v>
          </cell>
          <cell r="C112" t="str">
            <v> </v>
          </cell>
          <cell r="D112">
            <v>41691322</v>
          </cell>
          <cell r="E112">
            <v>84621994</v>
          </cell>
        </row>
        <row r="113">
          <cell r="A113" t="str">
            <v>A2020401M</v>
          </cell>
          <cell r="B113" t="str">
            <v>給食補助金</v>
          </cell>
          <cell r="C113" t="str">
            <v> </v>
          </cell>
          <cell r="D113">
            <v>0</v>
          </cell>
          <cell r="E113">
            <v>0</v>
          </cell>
        </row>
        <row r="114">
          <cell r="A114" t="str">
            <v>A2020402J</v>
          </cell>
          <cell r="B114" t="str">
            <v>-</v>
          </cell>
          <cell r="C114" t="str">
            <v> </v>
          </cell>
          <cell r="D114">
            <v>3936350</v>
          </cell>
          <cell r="E114">
            <v>5553092</v>
          </cell>
        </row>
        <row r="115">
          <cell r="A115" t="str">
            <v>A2020402M</v>
          </cell>
          <cell r="B115" t="str">
            <v>レクリェエーション費</v>
          </cell>
          <cell r="C115" t="str">
            <v> </v>
          </cell>
          <cell r="D115">
            <v>0</v>
          </cell>
          <cell r="E115">
            <v>0</v>
          </cell>
        </row>
        <row r="116">
          <cell r="A116" t="str">
            <v>A2020403J</v>
          </cell>
          <cell r="B116" t="str">
            <v>-</v>
          </cell>
          <cell r="C116" t="str">
            <v> </v>
          </cell>
          <cell r="D116">
            <v>6023595</v>
          </cell>
          <cell r="E116">
            <v>11786269</v>
          </cell>
        </row>
        <row r="117">
          <cell r="A117" t="str">
            <v>A2020403M</v>
          </cell>
          <cell r="B117" t="str">
            <v>貸与品</v>
          </cell>
          <cell r="C117" t="str">
            <v> </v>
          </cell>
          <cell r="D117">
            <v>0</v>
          </cell>
          <cell r="E117">
            <v>0</v>
          </cell>
        </row>
        <row r="118">
          <cell r="A118" t="str">
            <v>A2020404J</v>
          </cell>
          <cell r="B118" t="str">
            <v>-</v>
          </cell>
          <cell r="C118" t="str">
            <v> </v>
          </cell>
          <cell r="D118">
            <v>-4609324</v>
          </cell>
          <cell r="E118">
            <v>-16004087</v>
          </cell>
        </row>
        <row r="119">
          <cell r="A119" t="str">
            <v>A2020404M</v>
          </cell>
          <cell r="B119" t="str">
            <v>診療関係費</v>
          </cell>
          <cell r="C119" t="str">
            <v> </v>
          </cell>
          <cell r="D119">
            <v>0</v>
          </cell>
          <cell r="E119">
            <v>0</v>
          </cell>
        </row>
        <row r="120">
          <cell r="A120" t="str">
            <v>A2020405J</v>
          </cell>
          <cell r="B120" t="str">
            <v>-</v>
          </cell>
          <cell r="C120" t="str">
            <v> </v>
          </cell>
          <cell r="D120">
            <v>5640543</v>
          </cell>
          <cell r="E120">
            <v>9561205</v>
          </cell>
        </row>
        <row r="121">
          <cell r="A121" t="str">
            <v>A2020405M</v>
          </cell>
          <cell r="B121" t="str">
            <v>安全衛生費</v>
          </cell>
          <cell r="C121" t="str">
            <v> </v>
          </cell>
          <cell r="D121">
            <v>0</v>
          </cell>
          <cell r="E121">
            <v>0</v>
          </cell>
        </row>
        <row r="122">
          <cell r="A122" t="str">
            <v>A2020406J</v>
          </cell>
          <cell r="B122" t="str">
            <v>-</v>
          </cell>
          <cell r="C122" t="str">
            <v> </v>
          </cell>
          <cell r="D122">
            <v>8237397</v>
          </cell>
          <cell r="E122">
            <v>18170063</v>
          </cell>
        </row>
        <row r="123">
          <cell r="A123" t="str">
            <v>A2020406M</v>
          </cell>
          <cell r="B123" t="str">
            <v>研修関係費</v>
          </cell>
          <cell r="C123" t="str">
            <v> </v>
          </cell>
          <cell r="D123">
            <v>0</v>
          </cell>
          <cell r="E123">
            <v>0</v>
          </cell>
        </row>
        <row r="124">
          <cell r="A124" t="str">
            <v>A2020407J</v>
          </cell>
          <cell r="B124" t="str">
            <v>-</v>
          </cell>
          <cell r="C124" t="str">
            <v> </v>
          </cell>
          <cell r="D124">
            <v>149537025</v>
          </cell>
          <cell r="E124">
            <v>281646079</v>
          </cell>
        </row>
        <row r="125">
          <cell r="A125" t="str">
            <v>A2020407M</v>
          </cell>
          <cell r="B125" t="str">
            <v>寮・社宅管理費</v>
          </cell>
          <cell r="C125" t="str">
            <v> </v>
          </cell>
          <cell r="D125">
            <v>0</v>
          </cell>
          <cell r="E125">
            <v>0</v>
          </cell>
        </row>
        <row r="126">
          <cell r="A126" t="str">
            <v>A2020408J</v>
          </cell>
          <cell r="B126" t="str">
            <v>-</v>
          </cell>
          <cell r="C126" t="str">
            <v> </v>
          </cell>
          <cell r="D126">
            <v>44063878</v>
          </cell>
          <cell r="E126">
            <v>79779837</v>
          </cell>
        </row>
        <row r="127">
          <cell r="A127" t="str">
            <v>A2020408M</v>
          </cell>
          <cell r="B127" t="str">
            <v>その他厚生費</v>
          </cell>
          <cell r="C127" t="str">
            <v> </v>
          </cell>
          <cell r="D127">
            <v>0</v>
          </cell>
          <cell r="E127">
            <v>0</v>
          </cell>
        </row>
        <row r="128">
          <cell r="A128" t="str">
            <v>A2020409J</v>
          </cell>
          <cell r="B128" t="str">
            <v>-</v>
          </cell>
          <cell r="C128" t="str">
            <v> </v>
          </cell>
          <cell r="D128">
            <v>13887093</v>
          </cell>
          <cell r="E128">
            <v>47553838</v>
          </cell>
        </row>
        <row r="129">
          <cell r="A129" t="str">
            <v>A2020409M</v>
          </cell>
          <cell r="B129" t="str">
            <v>国内旅費交通費</v>
          </cell>
          <cell r="C129" t="str">
            <v> </v>
          </cell>
          <cell r="D129">
            <v>0</v>
          </cell>
          <cell r="E129">
            <v>0</v>
          </cell>
        </row>
        <row r="130">
          <cell r="A130" t="str">
            <v>A2020410J</v>
          </cell>
          <cell r="B130" t="str">
            <v>-</v>
          </cell>
          <cell r="C130" t="str">
            <v> </v>
          </cell>
          <cell r="D130">
            <v>26906689</v>
          </cell>
          <cell r="E130">
            <v>49889337</v>
          </cell>
        </row>
        <row r="131">
          <cell r="A131" t="str">
            <v>A2020410M</v>
          </cell>
          <cell r="B131" t="str">
            <v>海外旅費交通費</v>
          </cell>
          <cell r="C131" t="str">
            <v> </v>
          </cell>
          <cell r="D131">
            <v>0</v>
          </cell>
          <cell r="E131">
            <v>0</v>
          </cell>
        </row>
        <row r="132">
          <cell r="A132" t="str">
            <v>A2020411J</v>
          </cell>
          <cell r="B132" t="str">
            <v>-</v>
          </cell>
          <cell r="C132" t="str">
            <v> </v>
          </cell>
          <cell r="D132">
            <v>112905</v>
          </cell>
          <cell r="E132">
            <v>266429</v>
          </cell>
        </row>
        <row r="133">
          <cell r="A133" t="str">
            <v>A2020411M</v>
          </cell>
          <cell r="B133" t="str">
            <v>採用関係費</v>
          </cell>
          <cell r="C133" t="str">
            <v> </v>
          </cell>
          <cell r="D133">
            <v>0</v>
          </cell>
          <cell r="E133">
            <v>0</v>
          </cell>
        </row>
        <row r="134">
          <cell r="A134" t="str">
            <v>A2020412J</v>
          </cell>
          <cell r="B134" t="str">
            <v>-</v>
          </cell>
          <cell r="C134" t="str">
            <v> </v>
          </cell>
          <cell r="D134">
            <v>742422244</v>
          </cell>
          <cell r="E134">
            <v>1401824617</v>
          </cell>
        </row>
        <row r="135">
          <cell r="A135" t="str">
            <v>A2020412M</v>
          </cell>
          <cell r="B135" t="str">
            <v>技術電子計算機費</v>
          </cell>
          <cell r="C135" t="str">
            <v> </v>
          </cell>
          <cell r="D135">
            <v>0</v>
          </cell>
          <cell r="E135">
            <v>0</v>
          </cell>
        </row>
        <row r="136">
          <cell r="A136" t="str">
            <v>A2020413J</v>
          </cell>
          <cell r="B136" t="str">
            <v>-</v>
          </cell>
          <cell r="C136" t="str">
            <v> </v>
          </cell>
          <cell r="D136">
            <v>78014490</v>
          </cell>
          <cell r="E136">
            <v>153852092</v>
          </cell>
        </row>
        <row r="137">
          <cell r="A137" t="str">
            <v>A2020413M</v>
          </cell>
          <cell r="B137" t="str">
            <v>事務電子計算機費</v>
          </cell>
          <cell r="C137" t="str">
            <v> </v>
          </cell>
          <cell r="D137">
            <v>0</v>
          </cell>
          <cell r="E137">
            <v>0</v>
          </cell>
        </row>
        <row r="138">
          <cell r="A138" t="str">
            <v>A2020414M</v>
          </cell>
          <cell r="B138" t="str">
            <v>工業所有権管理費</v>
          </cell>
          <cell r="C138" t="str">
            <v> </v>
          </cell>
          <cell r="D138">
            <v>0</v>
          </cell>
          <cell r="E138">
            <v>0</v>
          </cell>
        </row>
        <row r="139">
          <cell r="A139" t="str">
            <v>A2020415J</v>
          </cell>
          <cell r="B139" t="str">
            <v>-</v>
          </cell>
          <cell r="C139" t="str">
            <v> </v>
          </cell>
          <cell r="D139">
            <v>1077469</v>
          </cell>
          <cell r="E139">
            <v>2408411</v>
          </cell>
        </row>
        <row r="140">
          <cell r="A140" t="str">
            <v>A2020415M</v>
          </cell>
          <cell r="B140" t="str">
            <v>運送保管料</v>
          </cell>
          <cell r="C140" t="str">
            <v> </v>
          </cell>
          <cell r="D140">
            <v>0</v>
          </cell>
          <cell r="E140">
            <v>0</v>
          </cell>
        </row>
        <row r="141">
          <cell r="A141" t="str">
            <v>A2020416J</v>
          </cell>
          <cell r="B141" t="str">
            <v>-</v>
          </cell>
          <cell r="C141" t="str">
            <v> </v>
          </cell>
          <cell r="D141">
            <v>6232101</v>
          </cell>
          <cell r="E141">
            <v>13103553</v>
          </cell>
        </row>
        <row r="142">
          <cell r="A142" t="str">
            <v>A2020416M</v>
          </cell>
          <cell r="B142" t="str">
            <v>事務用消耗品</v>
          </cell>
          <cell r="C142" t="str">
            <v> </v>
          </cell>
          <cell r="D142">
            <v>0</v>
          </cell>
          <cell r="E142">
            <v>0</v>
          </cell>
        </row>
        <row r="143">
          <cell r="A143" t="str">
            <v>A2020417J</v>
          </cell>
          <cell r="B143" t="str">
            <v>-</v>
          </cell>
          <cell r="C143" t="str">
            <v> </v>
          </cell>
          <cell r="D143">
            <v>27563952</v>
          </cell>
          <cell r="E143">
            <v>48685173</v>
          </cell>
        </row>
        <row r="144">
          <cell r="A144" t="str">
            <v>A2020417M</v>
          </cell>
          <cell r="B144" t="str">
            <v>技術調査費</v>
          </cell>
          <cell r="C144" t="str">
            <v> </v>
          </cell>
          <cell r="D144">
            <v>0</v>
          </cell>
          <cell r="E144">
            <v>0</v>
          </cell>
        </row>
        <row r="145">
          <cell r="A145" t="str">
            <v>A2020418J</v>
          </cell>
          <cell r="B145" t="str">
            <v>-</v>
          </cell>
          <cell r="C145" t="str">
            <v> </v>
          </cell>
          <cell r="D145">
            <v>0</v>
          </cell>
          <cell r="E145">
            <v>1820</v>
          </cell>
        </row>
        <row r="146">
          <cell r="A146" t="str">
            <v>A2020418M</v>
          </cell>
          <cell r="B146" t="str">
            <v>人事調査費</v>
          </cell>
          <cell r="C146" t="str">
            <v> </v>
          </cell>
          <cell r="D146">
            <v>0</v>
          </cell>
          <cell r="E146">
            <v>0</v>
          </cell>
        </row>
        <row r="147">
          <cell r="A147" t="str">
            <v>A2020419J</v>
          </cell>
          <cell r="B147" t="str">
            <v>-</v>
          </cell>
          <cell r="C147" t="str">
            <v> </v>
          </cell>
          <cell r="D147">
            <v>26122836</v>
          </cell>
          <cell r="E147">
            <v>47244137</v>
          </cell>
        </row>
        <row r="148">
          <cell r="A148" t="str">
            <v>A2020419M</v>
          </cell>
          <cell r="B148" t="str">
            <v>通信費</v>
          </cell>
          <cell r="C148" t="str">
            <v> </v>
          </cell>
          <cell r="D148">
            <v>0</v>
          </cell>
          <cell r="E148">
            <v>0</v>
          </cell>
        </row>
        <row r="149">
          <cell r="A149" t="str">
            <v>A2020420J</v>
          </cell>
          <cell r="B149" t="str">
            <v>-</v>
          </cell>
          <cell r="C149" t="str">
            <v> </v>
          </cell>
          <cell r="D149">
            <v>7747158</v>
          </cell>
          <cell r="E149">
            <v>16367518</v>
          </cell>
        </row>
        <row r="150">
          <cell r="A150" t="str">
            <v>A2020420M</v>
          </cell>
          <cell r="B150" t="str">
            <v>交際費</v>
          </cell>
          <cell r="C150" t="str">
            <v> </v>
          </cell>
          <cell r="D150">
            <v>0</v>
          </cell>
          <cell r="E150">
            <v>0</v>
          </cell>
        </row>
        <row r="151">
          <cell r="A151" t="str">
            <v>A2020421J</v>
          </cell>
          <cell r="B151" t="str">
            <v>-</v>
          </cell>
          <cell r="C151" t="str">
            <v> </v>
          </cell>
          <cell r="D151">
            <v>7849900</v>
          </cell>
          <cell r="E151">
            <v>15537783</v>
          </cell>
        </row>
        <row r="152">
          <cell r="A152" t="str">
            <v>A2020421M</v>
          </cell>
          <cell r="B152" t="str">
            <v>図書費（技術図書）</v>
          </cell>
          <cell r="C152" t="str">
            <v> </v>
          </cell>
          <cell r="D152">
            <v>0</v>
          </cell>
          <cell r="E152">
            <v>0</v>
          </cell>
        </row>
        <row r="153">
          <cell r="A153" t="str">
            <v>A2020422J</v>
          </cell>
          <cell r="B153" t="str">
            <v>-</v>
          </cell>
          <cell r="C153" t="str">
            <v> </v>
          </cell>
          <cell r="D153">
            <v>1356885</v>
          </cell>
          <cell r="E153">
            <v>1504385</v>
          </cell>
        </row>
        <row r="154">
          <cell r="A154" t="str">
            <v>A2020422M</v>
          </cell>
          <cell r="B154" t="str">
            <v>図書費（規格図書）</v>
          </cell>
          <cell r="C154" t="str">
            <v> </v>
          </cell>
          <cell r="D154">
            <v>0</v>
          </cell>
          <cell r="E154">
            <v>0</v>
          </cell>
        </row>
        <row r="155">
          <cell r="A155" t="str">
            <v>A2020423J</v>
          </cell>
          <cell r="B155" t="str">
            <v>-</v>
          </cell>
          <cell r="C155" t="str">
            <v> </v>
          </cell>
          <cell r="D155">
            <v>361588</v>
          </cell>
          <cell r="E155">
            <v>736090</v>
          </cell>
        </row>
        <row r="156">
          <cell r="A156" t="str">
            <v>A2020423M</v>
          </cell>
          <cell r="B156" t="str">
            <v>図書費（一般図書）</v>
          </cell>
          <cell r="C156" t="str">
            <v> </v>
          </cell>
          <cell r="D156">
            <v>0</v>
          </cell>
          <cell r="E156">
            <v>0</v>
          </cell>
        </row>
        <row r="157">
          <cell r="A157" t="str">
            <v>A2020424J</v>
          </cell>
          <cell r="B157" t="str">
            <v>-</v>
          </cell>
          <cell r="C157" t="str">
            <v> </v>
          </cell>
          <cell r="D157">
            <v>6144716</v>
          </cell>
          <cell r="E157">
            <v>13652703</v>
          </cell>
        </row>
        <row r="158">
          <cell r="A158" t="str">
            <v>A2020424M</v>
          </cell>
          <cell r="B158" t="str">
            <v>会議費</v>
          </cell>
          <cell r="C158" t="str">
            <v> </v>
          </cell>
          <cell r="D158">
            <v>0</v>
          </cell>
          <cell r="E158">
            <v>0</v>
          </cell>
        </row>
        <row r="159">
          <cell r="A159" t="str">
            <v>A2020425J</v>
          </cell>
          <cell r="B159" t="str">
            <v>-</v>
          </cell>
          <cell r="C159" t="str">
            <v> </v>
          </cell>
          <cell r="D159">
            <v>422400</v>
          </cell>
          <cell r="E159">
            <v>514394</v>
          </cell>
        </row>
        <row r="160">
          <cell r="A160" t="str">
            <v>A2020425M</v>
          </cell>
          <cell r="B160" t="str">
            <v>諸会費（一般）</v>
          </cell>
          <cell r="C160" t="str">
            <v> </v>
          </cell>
          <cell r="D160">
            <v>0</v>
          </cell>
          <cell r="E160">
            <v>0</v>
          </cell>
        </row>
        <row r="161">
          <cell r="A161" t="str">
            <v>A2020426J</v>
          </cell>
          <cell r="B161" t="str">
            <v>-</v>
          </cell>
          <cell r="C161" t="str">
            <v> </v>
          </cell>
          <cell r="D161">
            <v>4512924</v>
          </cell>
          <cell r="E161">
            <v>8916343</v>
          </cell>
        </row>
        <row r="162">
          <cell r="A162" t="str">
            <v>A2020426M</v>
          </cell>
          <cell r="B162" t="str">
            <v>諸会費（技術）</v>
          </cell>
          <cell r="C162" t="str">
            <v> </v>
          </cell>
          <cell r="D162">
            <v>0</v>
          </cell>
          <cell r="E162">
            <v>0</v>
          </cell>
        </row>
        <row r="163">
          <cell r="A163" t="str">
            <v>A2020427J</v>
          </cell>
          <cell r="B163" t="str">
            <v>-</v>
          </cell>
          <cell r="C163" t="str">
            <v> </v>
          </cell>
          <cell r="D163">
            <v>3000000</v>
          </cell>
          <cell r="E163">
            <v>3000000</v>
          </cell>
        </row>
        <row r="164">
          <cell r="A164" t="str">
            <v>A2020427M</v>
          </cell>
          <cell r="B164" t="str">
            <v>寄付金</v>
          </cell>
          <cell r="C164" t="str">
            <v> </v>
          </cell>
          <cell r="D164">
            <v>0</v>
          </cell>
          <cell r="E164">
            <v>0</v>
          </cell>
        </row>
        <row r="165">
          <cell r="A165" t="str">
            <v>A2020428J</v>
          </cell>
          <cell r="B165" t="str">
            <v>-</v>
          </cell>
          <cell r="C165" t="str">
            <v> </v>
          </cell>
          <cell r="D165">
            <v>-9698640</v>
          </cell>
          <cell r="E165">
            <v>15118878</v>
          </cell>
        </row>
        <row r="166">
          <cell r="A166" t="str">
            <v>A2020428M</v>
          </cell>
          <cell r="B166" t="str">
            <v>その他雑費</v>
          </cell>
          <cell r="C166" t="str">
            <v> </v>
          </cell>
          <cell r="D166">
            <v>0</v>
          </cell>
          <cell r="E166">
            <v>0</v>
          </cell>
        </row>
        <row r="167">
          <cell r="A167" t="str">
            <v>A2020429J</v>
          </cell>
          <cell r="B167" t="str">
            <v>-</v>
          </cell>
          <cell r="C167" t="str">
            <v> </v>
          </cell>
          <cell r="D167">
            <v>2252639</v>
          </cell>
          <cell r="E167">
            <v>5348452</v>
          </cell>
        </row>
        <row r="168">
          <cell r="A168" t="str">
            <v>A2020429M</v>
          </cell>
          <cell r="B168" t="str">
            <v>支払手数料</v>
          </cell>
          <cell r="C168" t="str">
            <v> </v>
          </cell>
          <cell r="D168">
            <v>0</v>
          </cell>
          <cell r="E168">
            <v>0</v>
          </cell>
        </row>
        <row r="169">
          <cell r="A169" t="str">
            <v>A2020430J</v>
          </cell>
          <cell r="B169" t="str">
            <v>-</v>
          </cell>
          <cell r="C169" t="str">
            <v> </v>
          </cell>
          <cell r="D169">
            <v>3401634</v>
          </cell>
          <cell r="E169">
            <v>8284282</v>
          </cell>
        </row>
        <row r="170">
          <cell r="A170" t="str">
            <v>A2020430M</v>
          </cell>
          <cell r="B170" t="str">
            <v>公害対策費（Ａ）</v>
          </cell>
          <cell r="C170" t="str">
            <v> </v>
          </cell>
          <cell r="D170">
            <v>0</v>
          </cell>
          <cell r="E170">
            <v>0</v>
          </cell>
        </row>
        <row r="171">
          <cell r="A171" t="str">
            <v>A2020431J</v>
          </cell>
          <cell r="B171" t="str">
            <v>-</v>
          </cell>
          <cell r="C171" t="str">
            <v> </v>
          </cell>
          <cell r="D171">
            <v>4179100</v>
          </cell>
          <cell r="E171">
            <v>7225730</v>
          </cell>
        </row>
        <row r="172">
          <cell r="A172" t="str">
            <v>A2020431M</v>
          </cell>
          <cell r="B172" t="str">
            <v>公害対策費（Ｂ）</v>
          </cell>
          <cell r="C172" t="str">
            <v> </v>
          </cell>
          <cell r="D172">
            <v>0</v>
          </cell>
          <cell r="E172">
            <v>0</v>
          </cell>
        </row>
        <row r="173">
          <cell r="A173" t="str">
            <v>A2020432J</v>
          </cell>
          <cell r="B173" t="str">
            <v>-</v>
          </cell>
          <cell r="C173" t="str">
            <v> </v>
          </cell>
          <cell r="D173">
            <v>37269767</v>
          </cell>
          <cell r="E173">
            <v>41377867</v>
          </cell>
        </row>
        <row r="174">
          <cell r="A174" t="str">
            <v>A2020432M</v>
          </cell>
          <cell r="B174" t="str">
            <v>租税公課</v>
          </cell>
          <cell r="C174" t="str">
            <v> </v>
          </cell>
          <cell r="D174">
            <v>0</v>
          </cell>
          <cell r="E174">
            <v>0</v>
          </cell>
        </row>
        <row r="175">
          <cell r="A175" t="str">
            <v>A20205--M</v>
          </cell>
          <cell r="B175" t="str">
            <v>他勘定振替高</v>
          </cell>
          <cell r="C175" t="str">
            <v> </v>
          </cell>
          <cell r="D175">
            <v>0</v>
          </cell>
          <cell r="E175">
            <v>0</v>
          </cell>
        </row>
        <row r="176">
          <cell r="A176" t="str">
            <v>A2020501M</v>
          </cell>
          <cell r="B176" t="str">
            <v>他勘定振替高（F1/F3000）</v>
          </cell>
          <cell r="C176" t="str">
            <v> </v>
          </cell>
          <cell r="D176">
            <v>0</v>
          </cell>
          <cell r="E176">
            <v>0</v>
          </cell>
        </row>
        <row r="177">
          <cell r="A177" t="str">
            <v>A2020502M</v>
          </cell>
          <cell r="B177" t="str">
            <v>他勘定振替高（カート）</v>
          </cell>
          <cell r="C177" t="str">
            <v> </v>
          </cell>
          <cell r="D177">
            <v>0</v>
          </cell>
          <cell r="E177">
            <v>0</v>
          </cell>
        </row>
        <row r="178">
          <cell r="A178" t="str">
            <v>A2020503M</v>
          </cell>
          <cell r="B178" t="str">
            <v>他勘定振替高（ＨＧＦ）</v>
          </cell>
          <cell r="C178" t="str">
            <v> </v>
          </cell>
          <cell r="D178">
            <v>0</v>
          </cell>
          <cell r="E178">
            <v>0</v>
          </cell>
        </row>
        <row r="179">
          <cell r="A179" t="str">
            <v>A2020504J</v>
          </cell>
          <cell r="B179" t="str">
            <v>-</v>
          </cell>
          <cell r="C179" t="str">
            <v> </v>
          </cell>
          <cell r="D179">
            <v>-2325236</v>
          </cell>
          <cell r="E179">
            <v>-5102544</v>
          </cell>
        </row>
        <row r="180">
          <cell r="A180" t="str">
            <v>A2020504M</v>
          </cell>
          <cell r="B180" t="str">
            <v>他勘定振替高（ＩＳＵＺＵ）</v>
          </cell>
          <cell r="C180" t="str">
            <v> </v>
          </cell>
          <cell r="D180">
            <v>0</v>
          </cell>
          <cell r="E180">
            <v>0</v>
          </cell>
        </row>
        <row r="181">
          <cell r="A181" t="str">
            <v>A2020505J</v>
          </cell>
          <cell r="B181" t="str">
            <v>-</v>
          </cell>
          <cell r="C181" t="str">
            <v> </v>
          </cell>
          <cell r="D181">
            <v>-134454281</v>
          </cell>
          <cell r="E181">
            <v>-134454281</v>
          </cell>
        </row>
        <row r="182">
          <cell r="A182" t="str">
            <v>A2020505M</v>
          </cell>
          <cell r="B182" t="str">
            <v>他勘定振替高（その他）</v>
          </cell>
          <cell r="C182" t="str">
            <v> </v>
          </cell>
          <cell r="D182">
            <v>0</v>
          </cell>
          <cell r="E182">
            <v>0</v>
          </cell>
        </row>
        <row r="183">
          <cell r="A183" t="str">
            <v>A20206--M</v>
          </cell>
          <cell r="B183" t="str">
            <v>その他</v>
          </cell>
          <cell r="C183" t="str">
            <v> </v>
          </cell>
          <cell r="D183">
            <v>0</v>
          </cell>
          <cell r="E183">
            <v>0</v>
          </cell>
        </row>
        <row r="184">
          <cell r="A184" t="str">
            <v>A2020601J</v>
          </cell>
          <cell r="B184" t="str">
            <v>-</v>
          </cell>
          <cell r="C184" t="str">
            <v> </v>
          </cell>
          <cell r="D184">
            <v>-2500</v>
          </cell>
          <cell r="E184">
            <v>6418400</v>
          </cell>
        </row>
        <row r="185">
          <cell r="A185" t="str">
            <v>A2020601M</v>
          </cell>
          <cell r="B185" t="str">
            <v>事業税</v>
          </cell>
          <cell r="C185" t="str">
            <v> </v>
          </cell>
          <cell r="D185">
            <v>0</v>
          </cell>
          <cell r="E185">
            <v>0</v>
          </cell>
        </row>
        <row r="186">
          <cell r="A186" t="str">
            <v>A2020602J</v>
          </cell>
          <cell r="B186" t="str">
            <v>-</v>
          </cell>
          <cell r="C186" t="str">
            <v> </v>
          </cell>
          <cell r="D186">
            <v>261748995</v>
          </cell>
          <cell r="E186">
            <v>503374990</v>
          </cell>
        </row>
        <row r="187">
          <cell r="A187" t="str">
            <v>A2020602M</v>
          </cell>
          <cell r="B187" t="str">
            <v>ＰＧ配賦</v>
          </cell>
          <cell r="C187" t="str">
            <v> </v>
          </cell>
          <cell r="D187">
            <v>0</v>
          </cell>
          <cell r="E187">
            <v>0</v>
          </cell>
        </row>
        <row r="188">
          <cell r="A188" t="str">
            <v>A2020603J</v>
          </cell>
          <cell r="B188" t="str">
            <v>-</v>
          </cell>
          <cell r="C188" t="str">
            <v> </v>
          </cell>
          <cell r="D188">
            <v>2704721</v>
          </cell>
          <cell r="E188">
            <v>20876741</v>
          </cell>
        </row>
        <row r="189">
          <cell r="A189" t="str">
            <v>A2020603M</v>
          </cell>
          <cell r="B189" t="str">
            <v>海外事務所費用</v>
          </cell>
          <cell r="C189" t="str">
            <v> </v>
          </cell>
          <cell r="D189">
            <v>0</v>
          </cell>
          <cell r="E189">
            <v>0</v>
          </cell>
        </row>
        <row r="190">
          <cell r="A190" t="str">
            <v>A2020604J</v>
          </cell>
          <cell r="B190" t="str">
            <v>-</v>
          </cell>
          <cell r="C190" t="str">
            <v> </v>
          </cell>
          <cell r="D190">
            <v>7496441</v>
          </cell>
          <cell r="E190">
            <v>13001502</v>
          </cell>
        </row>
        <row r="191">
          <cell r="A191" t="str">
            <v>A2020604M</v>
          </cell>
          <cell r="B191" t="str">
            <v>営業外損益</v>
          </cell>
          <cell r="C191" t="str">
            <v> </v>
          </cell>
          <cell r="D191">
            <v>0</v>
          </cell>
          <cell r="E191">
            <v>0</v>
          </cell>
        </row>
        <row r="192">
          <cell r="A192" t="str">
            <v>A2020605J</v>
          </cell>
          <cell r="B192" t="str">
            <v>-</v>
          </cell>
          <cell r="C192" t="str">
            <v> </v>
          </cell>
          <cell r="D192">
            <v>5298686</v>
          </cell>
          <cell r="E192">
            <v>9840624</v>
          </cell>
        </row>
        <row r="193">
          <cell r="A193" t="str">
            <v>A2020605M</v>
          </cell>
          <cell r="B193" t="str">
            <v>特別損益</v>
          </cell>
          <cell r="C193" t="str">
            <v> </v>
          </cell>
          <cell r="D193">
            <v>0</v>
          </cell>
          <cell r="E19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12HIDUKE</v>
          </cell>
          <cell r="B1" t="str">
            <v>43期  10～3月度  月次報告</v>
          </cell>
        </row>
        <row r="2">
          <cell r="A2" t="str">
            <v>YOUIN_TITLE</v>
          </cell>
          <cell r="B2" t="str">
            <v>**3月度　要員の状況**</v>
          </cell>
        </row>
        <row r="6">
          <cell r="A6" t="str">
            <v>#JA2010101</v>
          </cell>
          <cell r="B6" t="str">
            <v>-</v>
          </cell>
          <cell r="C6">
            <v>1792178522</v>
          </cell>
          <cell r="D6">
            <v>1792178522</v>
          </cell>
          <cell r="E6">
            <v>0</v>
          </cell>
        </row>
        <row r="7">
          <cell r="A7" t="str">
            <v>$JA2010101</v>
          </cell>
          <cell r="B7" t="str">
            <v>-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$JA2010108</v>
          </cell>
          <cell r="B8" t="str">
            <v>-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$JA2010201</v>
          </cell>
          <cell r="B9" t="str">
            <v>-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$JA2010202</v>
          </cell>
          <cell r="B10" t="str">
            <v>-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$JA20202@@</v>
          </cell>
          <cell r="B11" t="str">
            <v>-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$JA20204@@</v>
          </cell>
          <cell r="B12" t="str">
            <v>-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#JA2010108</v>
          </cell>
          <cell r="B13" t="str">
            <v>-</v>
          </cell>
          <cell r="C13">
            <v>38075466</v>
          </cell>
          <cell r="D13">
            <v>38075466</v>
          </cell>
          <cell r="E13">
            <v>0</v>
          </cell>
        </row>
        <row r="14">
          <cell r="A14" t="str">
            <v>#JA2010201</v>
          </cell>
          <cell r="B14" t="str">
            <v>-</v>
          </cell>
          <cell r="C14">
            <v>52531348</v>
          </cell>
          <cell r="D14">
            <v>52531348</v>
          </cell>
          <cell r="E14">
            <v>0</v>
          </cell>
        </row>
        <row r="15">
          <cell r="A15" t="str">
            <v>#JA2010202</v>
          </cell>
          <cell r="B15" t="str">
            <v>-</v>
          </cell>
          <cell r="C15">
            <v>31577989</v>
          </cell>
          <cell r="D15">
            <v>31577989</v>
          </cell>
          <cell r="E15">
            <v>0</v>
          </cell>
        </row>
        <row r="16">
          <cell r="A16" t="str">
            <v>#JA20202@@</v>
          </cell>
          <cell r="B16" t="str">
            <v>-</v>
          </cell>
          <cell r="C16">
            <v>36059992</v>
          </cell>
          <cell r="D16">
            <v>36059992</v>
          </cell>
          <cell r="E16">
            <v>0</v>
          </cell>
        </row>
        <row r="17">
          <cell r="A17" t="str">
            <v>#JA20204@@</v>
          </cell>
          <cell r="B17" t="str">
            <v>-</v>
          </cell>
          <cell r="C17">
            <v>1133249171</v>
          </cell>
          <cell r="D17">
            <v>1133249171</v>
          </cell>
          <cell r="E17">
            <v>0</v>
          </cell>
        </row>
        <row r="18">
          <cell r="A18" t="str">
            <v>AIC1</v>
          </cell>
          <cell r="B18" t="str">
            <v>-</v>
          </cell>
          <cell r="C18">
            <v>3857</v>
          </cell>
          <cell r="D18">
            <v>642</v>
          </cell>
          <cell r="E18">
            <v>645</v>
          </cell>
        </row>
        <row r="19">
          <cell r="A19" t="str">
            <v>AIK1</v>
          </cell>
          <cell r="B19" t="str">
            <v>-</v>
          </cell>
          <cell r="C19">
            <v>3309</v>
          </cell>
          <cell r="D19">
            <v>549</v>
          </cell>
          <cell r="E19">
            <v>550</v>
          </cell>
        </row>
        <row r="20">
          <cell r="A20" t="str">
            <v>AIS1</v>
          </cell>
          <cell r="B20" t="str">
            <v>-</v>
          </cell>
          <cell r="C20">
            <v>940</v>
          </cell>
          <cell r="D20">
            <v>153</v>
          </cell>
          <cell r="E20">
            <v>154</v>
          </cell>
        </row>
        <row r="21">
          <cell r="A21" t="str">
            <v>AIT1</v>
          </cell>
          <cell r="B21" t="str">
            <v>-</v>
          </cell>
          <cell r="C21">
            <v>304</v>
          </cell>
          <cell r="D21">
            <v>48</v>
          </cell>
          <cell r="E21">
            <v>49</v>
          </cell>
        </row>
        <row r="22">
          <cell r="A22" t="str">
            <v>AIZ1</v>
          </cell>
          <cell r="B22" t="str">
            <v>-</v>
          </cell>
          <cell r="C22">
            <v>1696</v>
          </cell>
          <cell r="D22">
            <v>277</v>
          </cell>
          <cell r="E22">
            <v>275</v>
          </cell>
        </row>
        <row r="23">
          <cell r="A23" t="str">
            <v>AJA2010101</v>
          </cell>
          <cell r="B23" t="str">
            <v>-</v>
          </cell>
          <cell r="C23">
            <v>5419383309</v>
          </cell>
          <cell r="D23">
            <v>976324903</v>
          </cell>
          <cell r="E23">
            <v>1004048389</v>
          </cell>
        </row>
        <row r="24">
          <cell r="A24" t="str">
            <v>AJA2010102</v>
          </cell>
          <cell r="B24" t="str">
            <v>-</v>
          </cell>
          <cell r="C24">
            <v>18700000</v>
          </cell>
          <cell r="D24">
            <v>0</v>
          </cell>
          <cell r="E24">
            <v>0</v>
          </cell>
        </row>
        <row r="25">
          <cell r="A25" t="str">
            <v>AJA2010103</v>
          </cell>
          <cell r="B25" t="str">
            <v>-</v>
          </cell>
          <cell r="C25">
            <v>773366291</v>
          </cell>
          <cell r="D25">
            <v>773366291</v>
          </cell>
          <cell r="E25">
            <v>0</v>
          </cell>
        </row>
        <row r="26">
          <cell r="A26" t="str">
            <v>AJA2010104</v>
          </cell>
          <cell r="B26" t="str">
            <v>_</v>
          </cell>
          <cell r="C26">
            <v>599739600</v>
          </cell>
          <cell r="D26">
            <v>599739600</v>
          </cell>
          <cell r="E26">
            <v>0</v>
          </cell>
        </row>
        <row r="27">
          <cell r="A27" t="str">
            <v>AJA2010106</v>
          </cell>
          <cell r="B27" t="str">
            <v>-</v>
          </cell>
          <cell r="C27">
            <v>49199854</v>
          </cell>
          <cell r="D27">
            <v>1760353</v>
          </cell>
          <cell r="E27">
            <v>17264505</v>
          </cell>
        </row>
        <row r="28">
          <cell r="A28" t="str">
            <v>AJA2010107</v>
          </cell>
          <cell r="B28" t="str">
            <v>-</v>
          </cell>
          <cell r="C28">
            <v>138384241</v>
          </cell>
          <cell r="D28">
            <v>-10746349</v>
          </cell>
          <cell r="E28">
            <v>29776858</v>
          </cell>
        </row>
        <row r="29">
          <cell r="A29" t="str">
            <v>AJA2010108</v>
          </cell>
          <cell r="B29" t="str">
            <v>-</v>
          </cell>
          <cell r="C29">
            <v>139984282</v>
          </cell>
          <cell r="D29">
            <v>30253207</v>
          </cell>
          <cell r="E29">
            <v>26169882</v>
          </cell>
        </row>
        <row r="30">
          <cell r="A30" t="str">
            <v>AJA2010201</v>
          </cell>
          <cell r="B30" t="str">
            <v>-</v>
          </cell>
          <cell r="C30">
            <v>459199802</v>
          </cell>
          <cell r="D30">
            <v>98134102</v>
          </cell>
          <cell r="E30">
            <v>84736106</v>
          </cell>
        </row>
        <row r="31">
          <cell r="A31" t="str">
            <v>AJA2010202</v>
          </cell>
          <cell r="B31" t="str">
            <v>-</v>
          </cell>
          <cell r="C31">
            <v>346338187</v>
          </cell>
          <cell r="D31">
            <v>90685391</v>
          </cell>
          <cell r="E31">
            <v>59468229</v>
          </cell>
        </row>
        <row r="32">
          <cell r="A32" t="str">
            <v>AJA20201@@</v>
          </cell>
          <cell r="B32" t="str">
            <v>-</v>
          </cell>
          <cell r="C32">
            <v>8787532216</v>
          </cell>
          <cell r="D32">
            <v>1512765491</v>
          </cell>
          <cell r="E32">
            <v>1493611511</v>
          </cell>
        </row>
        <row r="33">
          <cell r="A33" t="str">
            <v>AJA20202@@</v>
          </cell>
          <cell r="B33" t="str">
            <v>-</v>
          </cell>
          <cell r="C33">
            <v>592961961</v>
          </cell>
          <cell r="D33">
            <v>107223911</v>
          </cell>
          <cell r="E33">
            <v>99851757</v>
          </cell>
        </row>
        <row r="34">
          <cell r="A34" t="str">
            <v>AJA2020301</v>
          </cell>
          <cell r="B34" t="str">
            <v>-</v>
          </cell>
          <cell r="C34">
            <v>447001324</v>
          </cell>
          <cell r="D34">
            <v>72019119</v>
          </cell>
          <cell r="E34">
            <v>71522000</v>
          </cell>
        </row>
        <row r="35">
          <cell r="A35" t="str">
            <v>AJA2020302</v>
          </cell>
          <cell r="B35" t="str">
            <v>-</v>
          </cell>
          <cell r="C35">
            <v>392539206</v>
          </cell>
          <cell r="D35">
            <v>44423201</v>
          </cell>
          <cell r="E35">
            <v>69623201</v>
          </cell>
        </row>
        <row r="36">
          <cell r="A36" t="str">
            <v>AJA2020303</v>
          </cell>
          <cell r="B36" t="str">
            <v>-</v>
          </cell>
          <cell r="C36">
            <v>319519766</v>
          </cell>
          <cell r="D36">
            <v>95096139</v>
          </cell>
          <cell r="E36">
            <v>50164350</v>
          </cell>
        </row>
        <row r="37">
          <cell r="A37" t="str">
            <v>AJA20204@@</v>
          </cell>
          <cell r="B37" t="str">
            <v>-</v>
          </cell>
          <cell r="C37">
            <v>1747452207</v>
          </cell>
          <cell r="D37">
            <v>464856969</v>
          </cell>
          <cell r="E37">
            <v>321839124</v>
          </cell>
        </row>
        <row r="38">
          <cell r="A38" t="str">
            <v>AJA2020502</v>
          </cell>
          <cell r="B38" t="str">
            <v>-</v>
          </cell>
          <cell r="C38">
            <v>193603364</v>
          </cell>
          <cell r="D38">
            <v>36443506</v>
          </cell>
          <cell r="E38">
            <v>37554395</v>
          </cell>
        </row>
        <row r="39">
          <cell r="A39" t="str">
            <v>AJA2020503</v>
          </cell>
          <cell r="B39" t="str">
            <v>-</v>
          </cell>
          <cell r="C39">
            <v>486557063</v>
          </cell>
          <cell r="D39">
            <v>146480028</v>
          </cell>
          <cell r="E39">
            <v>75800879</v>
          </cell>
        </row>
        <row r="40">
          <cell r="A40" t="str">
            <v>AJA2020504</v>
          </cell>
          <cell r="B40" t="str">
            <v>-</v>
          </cell>
          <cell r="C40">
            <v>-9112385</v>
          </cell>
          <cell r="D40">
            <v>-3029013</v>
          </cell>
          <cell r="E40">
            <v>-708273</v>
          </cell>
        </row>
        <row r="41">
          <cell r="A41" t="str">
            <v>AJA2020505</v>
          </cell>
          <cell r="B41" t="str">
            <v>-</v>
          </cell>
          <cell r="C41">
            <v>33264320</v>
          </cell>
          <cell r="D41">
            <v>3844315</v>
          </cell>
          <cell r="E41">
            <v>13876083</v>
          </cell>
        </row>
        <row r="42">
          <cell r="A42" t="str">
            <v>FIK1</v>
          </cell>
          <cell r="B42" t="str">
            <v>-</v>
          </cell>
          <cell r="C42">
            <v>2224</v>
          </cell>
          <cell r="D42">
            <v>368</v>
          </cell>
          <cell r="E42">
            <v>370</v>
          </cell>
        </row>
        <row r="43">
          <cell r="A43" t="str">
            <v>FIS1</v>
          </cell>
          <cell r="B43" t="str">
            <v>-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FIZ1</v>
          </cell>
          <cell r="B44" t="str">
            <v>-</v>
          </cell>
          <cell r="C44">
            <v>188</v>
          </cell>
          <cell r="D44">
            <v>32</v>
          </cell>
          <cell r="E44">
            <v>31</v>
          </cell>
        </row>
        <row r="45">
          <cell r="A45" t="str">
            <v>FJA2010101</v>
          </cell>
          <cell r="B45" t="str">
            <v>-</v>
          </cell>
          <cell r="C45">
            <v>1241219486</v>
          </cell>
          <cell r="D45">
            <v>500193532</v>
          </cell>
          <cell r="E45">
            <v>243838600</v>
          </cell>
        </row>
        <row r="46">
          <cell r="A46" t="str">
            <v>FJA2010103</v>
          </cell>
          <cell r="B46" t="str">
            <v>-</v>
          </cell>
          <cell r="C46">
            <v>116562873</v>
          </cell>
          <cell r="D46">
            <v>116562873</v>
          </cell>
          <cell r="E46">
            <v>0</v>
          </cell>
        </row>
        <row r="47">
          <cell r="A47" t="str">
            <v>FJA2010106</v>
          </cell>
          <cell r="B47" t="str">
            <v>-</v>
          </cell>
          <cell r="C47">
            <v>402792879</v>
          </cell>
          <cell r="D47">
            <v>322606765</v>
          </cell>
          <cell r="E47">
            <v>5820381</v>
          </cell>
        </row>
        <row r="48">
          <cell r="A48" t="str">
            <v>FJA2010107</v>
          </cell>
          <cell r="B48" t="str">
            <v>-</v>
          </cell>
          <cell r="C48">
            <v>38579216</v>
          </cell>
          <cell r="D48">
            <v>28020724</v>
          </cell>
          <cell r="E48">
            <v>7893520</v>
          </cell>
        </row>
        <row r="49">
          <cell r="A49" t="str">
            <v>FJA2010108</v>
          </cell>
          <cell r="B49" t="str">
            <v>-</v>
          </cell>
          <cell r="C49">
            <v>3621041</v>
          </cell>
          <cell r="D49">
            <v>1465634</v>
          </cell>
          <cell r="E49">
            <v>482662</v>
          </cell>
        </row>
        <row r="50">
          <cell r="A50" t="str">
            <v>FJA2010201</v>
          </cell>
          <cell r="B50" t="str">
            <v>-</v>
          </cell>
          <cell r="C50">
            <v>226516975</v>
          </cell>
          <cell r="D50">
            <v>80792986</v>
          </cell>
          <cell r="E50">
            <v>44251467</v>
          </cell>
        </row>
        <row r="51">
          <cell r="A51" t="str">
            <v>FJA2010202</v>
          </cell>
          <cell r="B51" t="str">
            <v>-</v>
          </cell>
          <cell r="C51">
            <v>95462622</v>
          </cell>
          <cell r="D51">
            <v>25990982</v>
          </cell>
          <cell r="E51">
            <v>14709407</v>
          </cell>
        </row>
        <row r="52">
          <cell r="A52" t="str">
            <v>FJA20201@@</v>
          </cell>
          <cell r="B52" t="str">
            <v>-</v>
          </cell>
          <cell r="C52">
            <v>1794513487</v>
          </cell>
          <cell r="D52">
            <v>298761585</v>
          </cell>
          <cell r="E52">
            <v>300073296</v>
          </cell>
        </row>
        <row r="53">
          <cell r="A53" t="str">
            <v>FJA20202@@</v>
          </cell>
          <cell r="B53" t="str">
            <v>-</v>
          </cell>
          <cell r="C53">
            <v>265533106</v>
          </cell>
          <cell r="D53">
            <v>58821840</v>
          </cell>
          <cell r="E53">
            <v>56013917</v>
          </cell>
        </row>
        <row r="54">
          <cell r="A54" t="str">
            <v>FJA2020301</v>
          </cell>
          <cell r="B54" t="str">
            <v>-</v>
          </cell>
          <cell r="C54">
            <v>464338685</v>
          </cell>
          <cell r="D54">
            <v>174199656</v>
          </cell>
          <cell r="E54">
            <v>54099600</v>
          </cell>
        </row>
        <row r="55">
          <cell r="A55" t="str">
            <v>FJA2020302</v>
          </cell>
          <cell r="B55" t="str">
            <v>-</v>
          </cell>
          <cell r="C55">
            <v>122899141</v>
          </cell>
          <cell r="D55">
            <v>24586677</v>
          </cell>
          <cell r="E55">
            <v>20635376</v>
          </cell>
        </row>
        <row r="56">
          <cell r="A56" t="str">
            <v>FJA2020303</v>
          </cell>
          <cell r="B56" t="str">
            <v>-</v>
          </cell>
          <cell r="C56">
            <v>164945159</v>
          </cell>
          <cell r="D56">
            <v>35291663</v>
          </cell>
          <cell r="E56">
            <v>27566318</v>
          </cell>
        </row>
        <row r="57">
          <cell r="A57" t="str">
            <v>FJA20204@@</v>
          </cell>
          <cell r="B57" t="str">
            <v>-</v>
          </cell>
          <cell r="C57">
            <v>983611510</v>
          </cell>
          <cell r="D57">
            <v>393904608</v>
          </cell>
          <cell r="E57">
            <v>151063105</v>
          </cell>
        </row>
        <row r="58">
          <cell r="A58" t="str">
            <v>GIC1</v>
          </cell>
          <cell r="B58" t="str">
            <v>-</v>
          </cell>
          <cell r="C58">
            <v>7906</v>
          </cell>
          <cell r="D58">
            <v>1318</v>
          </cell>
          <cell r="E58">
            <v>1316</v>
          </cell>
        </row>
        <row r="59">
          <cell r="A59" t="str">
            <v>GIK1</v>
          </cell>
          <cell r="B59" t="str">
            <v>-</v>
          </cell>
          <cell r="C59">
            <v>13609</v>
          </cell>
          <cell r="D59">
            <v>2267</v>
          </cell>
          <cell r="E59">
            <v>2271</v>
          </cell>
        </row>
        <row r="60">
          <cell r="A60" t="str">
            <v>GIS1</v>
          </cell>
          <cell r="B60" t="str">
            <v>-</v>
          </cell>
          <cell r="C60">
            <v>2367</v>
          </cell>
          <cell r="D60">
            <v>359</v>
          </cell>
          <cell r="E60">
            <v>360</v>
          </cell>
        </row>
        <row r="61">
          <cell r="A61" t="str">
            <v>GIT1</v>
          </cell>
          <cell r="B61" t="str">
            <v>-</v>
          </cell>
          <cell r="C61">
            <v>294</v>
          </cell>
          <cell r="D61">
            <v>48</v>
          </cell>
          <cell r="E61">
            <v>48</v>
          </cell>
        </row>
        <row r="62">
          <cell r="A62" t="str">
            <v>GIZ1</v>
          </cell>
          <cell r="B62" t="str">
            <v>-</v>
          </cell>
          <cell r="C62">
            <v>5668</v>
          </cell>
          <cell r="D62">
            <v>953</v>
          </cell>
          <cell r="E62">
            <v>949</v>
          </cell>
        </row>
        <row r="63">
          <cell r="A63" t="str">
            <v>GJA2010101</v>
          </cell>
          <cell r="B63" t="str">
            <v>-</v>
          </cell>
          <cell r="C63">
            <v>12201463923</v>
          </cell>
          <cell r="D63">
            <v>1660833626</v>
          </cell>
          <cell r="E63">
            <v>1603998487</v>
          </cell>
        </row>
        <row r="64">
          <cell r="A64" t="str">
            <v>GJA2010102</v>
          </cell>
          <cell r="B64" t="str">
            <v>-</v>
          </cell>
          <cell r="C64">
            <v>141975757</v>
          </cell>
          <cell r="D64">
            <v>24249752</v>
          </cell>
          <cell r="E64">
            <v>30609466</v>
          </cell>
        </row>
        <row r="65">
          <cell r="A65" t="str">
            <v>GJA2010103</v>
          </cell>
          <cell r="B65" t="str">
            <v>-</v>
          </cell>
          <cell r="C65">
            <v>11553852276</v>
          </cell>
          <cell r="D65">
            <v>11553852276</v>
          </cell>
          <cell r="E65">
            <v>0</v>
          </cell>
        </row>
        <row r="66">
          <cell r="A66" t="str">
            <v>GJA2010104</v>
          </cell>
          <cell r="B66" t="str">
            <v>_</v>
          </cell>
          <cell r="C66">
            <v>852117794</v>
          </cell>
          <cell r="D66">
            <v>852117794</v>
          </cell>
          <cell r="E66">
            <v>0</v>
          </cell>
        </row>
        <row r="67">
          <cell r="A67" t="str">
            <v>GJA2010105</v>
          </cell>
          <cell r="B67" t="str">
            <v>_</v>
          </cell>
          <cell r="C67">
            <v>869204325</v>
          </cell>
          <cell r="D67">
            <v>869204325</v>
          </cell>
          <cell r="E67">
            <v>0</v>
          </cell>
        </row>
        <row r="68">
          <cell r="A68" t="str">
            <v>GJA2010106</v>
          </cell>
          <cell r="B68" t="str">
            <v>-</v>
          </cell>
          <cell r="C68">
            <v>512436605</v>
          </cell>
          <cell r="D68">
            <v>100129491</v>
          </cell>
          <cell r="E68">
            <v>40922484</v>
          </cell>
        </row>
        <row r="69">
          <cell r="A69" t="str">
            <v>GJA2010107</v>
          </cell>
          <cell r="B69" t="str">
            <v>-</v>
          </cell>
          <cell r="C69">
            <v>1797680120</v>
          </cell>
          <cell r="D69">
            <v>1030372366</v>
          </cell>
          <cell r="E69">
            <v>76468838</v>
          </cell>
        </row>
        <row r="70">
          <cell r="A70" t="str">
            <v>GJA2010108</v>
          </cell>
          <cell r="B70" t="str">
            <v>-</v>
          </cell>
          <cell r="C70">
            <v>230534000</v>
          </cell>
          <cell r="D70">
            <v>82610290</v>
          </cell>
          <cell r="E70">
            <v>15068735</v>
          </cell>
        </row>
        <row r="71">
          <cell r="A71" t="str">
            <v>GJA2010109</v>
          </cell>
          <cell r="B71" t="str">
            <v>_</v>
          </cell>
          <cell r="C71">
            <v>1922646728</v>
          </cell>
          <cell r="D71">
            <v>437154714</v>
          </cell>
          <cell r="E71">
            <v>-106795104</v>
          </cell>
        </row>
        <row r="72">
          <cell r="A72" t="str">
            <v>GJA2010201</v>
          </cell>
          <cell r="B72" t="str">
            <v>-</v>
          </cell>
          <cell r="C72">
            <v>1610452717</v>
          </cell>
          <cell r="D72">
            <v>351343683</v>
          </cell>
          <cell r="E72">
            <v>302116191</v>
          </cell>
        </row>
        <row r="73">
          <cell r="A73" t="str">
            <v>GJA2010202</v>
          </cell>
          <cell r="B73" t="str">
            <v>-</v>
          </cell>
          <cell r="C73">
            <v>1206948480</v>
          </cell>
          <cell r="D73">
            <v>338794846</v>
          </cell>
          <cell r="E73">
            <v>213224863</v>
          </cell>
        </row>
        <row r="74">
          <cell r="A74" t="str">
            <v>GJA2010203</v>
          </cell>
          <cell r="B74" t="str">
            <v>_</v>
          </cell>
          <cell r="C74">
            <v>506034619</v>
          </cell>
          <cell r="D74">
            <v>127000129</v>
          </cell>
          <cell r="E74">
            <v>87929892</v>
          </cell>
        </row>
        <row r="75">
          <cell r="A75" t="str">
            <v>GJA20201@@</v>
          </cell>
          <cell r="B75" t="str">
            <v>-</v>
          </cell>
          <cell r="C75">
            <v>23261366283</v>
          </cell>
          <cell r="D75">
            <v>4073374284</v>
          </cell>
          <cell r="E75">
            <v>3707786255</v>
          </cell>
        </row>
        <row r="76">
          <cell r="A76" t="str">
            <v>GJA20202@@</v>
          </cell>
          <cell r="B76" t="str">
            <v>-</v>
          </cell>
          <cell r="C76">
            <v>2248692110</v>
          </cell>
          <cell r="D76">
            <v>441341742</v>
          </cell>
          <cell r="E76">
            <v>412096448</v>
          </cell>
        </row>
        <row r="77">
          <cell r="A77" t="str">
            <v>GJA2020301</v>
          </cell>
          <cell r="B77" t="str">
            <v>-</v>
          </cell>
          <cell r="C77">
            <v>2155104715</v>
          </cell>
          <cell r="D77">
            <v>586714451</v>
          </cell>
          <cell r="E77">
            <v>342925799</v>
          </cell>
        </row>
        <row r="78">
          <cell r="A78" t="str">
            <v>GJA2020302</v>
          </cell>
          <cell r="B78" t="str">
            <v>-</v>
          </cell>
          <cell r="C78">
            <v>1876082132</v>
          </cell>
          <cell r="D78">
            <v>312749264</v>
          </cell>
          <cell r="E78">
            <v>312901192</v>
          </cell>
        </row>
        <row r="79">
          <cell r="A79" t="str">
            <v>GJA2020303</v>
          </cell>
          <cell r="B79" t="str">
            <v>-</v>
          </cell>
          <cell r="C79">
            <v>797923120</v>
          </cell>
          <cell r="D79">
            <v>182263831</v>
          </cell>
          <cell r="E79">
            <v>105274373</v>
          </cell>
        </row>
        <row r="80">
          <cell r="A80" t="str">
            <v>GJA20204@@</v>
          </cell>
          <cell r="B80" t="str">
            <v>-</v>
          </cell>
          <cell r="C80">
            <v>8316990690</v>
          </cell>
          <cell r="D80">
            <v>2300562808</v>
          </cell>
          <cell r="E80">
            <v>1392060451</v>
          </cell>
        </row>
        <row r="81">
          <cell r="A81" t="str">
            <v>GJA2020501</v>
          </cell>
          <cell r="B81" t="str">
            <v>-</v>
          </cell>
          <cell r="C81">
            <v>-160187400</v>
          </cell>
          <cell r="D81">
            <v>-160187400</v>
          </cell>
          <cell r="E81">
            <v>0</v>
          </cell>
        </row>
        <row r="82">
          <cell r="A82" t="str">
            <v>GJA2020502</v>
          </cell>
          <cell r="B82" t="str">
            <v>-</v>
          </cell>
          <cell r="C82">
            <v>1615495952</v>
          </cell>
          <cell r="D82">
            <v>274305035</v>
          </cell>
          <cell r="E82">
            <v>264237283</v>
          </cell>
        </row>
        <row r="83">
          <cell r="A83" t="str">
            <v>GJA2020503</v>
          </cell>
          <cell r="B83" t="str">
            <v>-</v>
          </cell>
          <cell r="C83">
            <v>148541303</v>
          </cell>
          <cell r="D83">
            <v>43676023</v>
          </cell>
          <cell r="E83">
            <v>25085840</v>
          </cell>
        </row>
        <row r="84">
          <cell r="A84" t="str">
            <v>GJA2020504</v>
          </cell>
          <cell r="B84" t="str">
            <v>-</v>
          </cell>
          <cell r="C84">
            <v>-13170343</v>
          </cell>
          <cell r="D84">
            <v>-8630401</v>
          </cell>
          <cell r="E84">
            <v>-5619596</v>
          </cell>
        </row>
        <row r="85">
          <cell r="A85" t="str">
            <v>GJA2020505</v>
          </cell>
          <cell r="B85" t="str">
            <v>-</v>
          </cell>
          <cell r="C85">
            <v>212775026</v>
          </cell>
          <cell r="D85">
            <v>41410450</v>
          </cell>
          <cell r="E85">
            <v>2887637</v>
          </cell>
        </row>
        <row r="86">
          <cell r="A86" t="str">
            <v>GYA2010101</v>
          </cell>
          <cell r="B86" t="str">
            <v>-</v>
          </cell>
          <cell r="C86">
            <v>7787565000</v>
          </cell>
          <cell r="D86">
            <v>656860000</v>
          </cell>
          <cell r="E86">
            <v>742915000</v>
          </cell>
        </row>
        <row r="87">
          <cell r="A87" t="str">
            <v>GYA2010102</v>
          </cell>
          <cell r="B87" t="str">
            <v>-</v>
          </cell>
          <cell r="C87">
            <v>184993000</v>
          </cell>
          <cell r="D87">
            <v>22578000</v>
          </cell>
          <cell r="E87">
            <v>12615000</v>
          </cell>
        </row>
        <row r="88">
          <cell r="A88" t="str">
            <v>GYA2010106</v>
          </cell>
          <cell r="B88" t="str">
            <v>-</v>
          </cell>
          <cell r="C88">
            <v>400456000</v>
          </cell>
          <cell r="D88">
            <v>87156000</v>
          </cell>
          <cell r="E88">
            <v>27104000</v>
          </cell>
        </row>
        <row r="89">
          <cell r="A89" t="str">
            <v>GYA2010107</v>
          </cell>
          <cell r="B89" t="str">
            <v>-</v>
          </cell>
          <cell r="C89">
            <v>1096368000</v>
          </cell>
          <cell r="D89">
            <v>228903000</v>
          </cell>
          <cell r="E89">
            <v>284490000</v>
          </cell>
        </row>
        <row r="90">
          <cell r="A90" t="str">
            <v>GYA2010108</v>
          </cell>
          <cell r="B90" t="str">
            <v>-</v>
          </cell>
          <cell r="C90">
            <v>470260000</v>
          </cell>
          <cell r="D90">
            <v>118700000</v>
          </cell>
          <cell r="E90">
            <v>76900000</v>
          </cell>
        </row>
        <row r="91">
          <cell r="A91" t="str">
            <v>GYA2010201</v>
          </cell>
          <cell r="B91" t="str">
            <v>-</v>
          </cell>
          <cell r="C91">
            <v>1602313000</v>
          </cell>
          <cell r="D91">
            <v>252840000</v>
          </cell>
          <cell r="E91">
            <v>278348000</v>
          </cell>
        </row>
        <row r="92">
          <cell r="A92" t="str">
            <v>GYA2010202</v>
          </cell>
          <cell r="B92" t="str">
            <v>-</v>
          </cell>
          <cell r="C92">
            <v>827522000</v>
          </cell>
          <cell r="D92">
            <v>68436000</v>
          </cell>
          <cell r="E92">
            <v>196509000</v>
          </cell>
        </row>
        <row r="93">
          <cell r="A93" t="str">
            <v>GYA20201@@</v>
          </cell>
          <cell r="B93" t="str">
            <v>-</v>
          </cell>
          <cell r="C93">
            <v>22596683000</v>
          </cell>
          <cell r="D93">
            <v>3750997000</v>
          </cell>
          <cell r="E93">
            <v>3716918000</v>
          </cell>
        </row>
        <row r="94">
          <cell r="A94" t="str">
            <v>GYA20202@@</v>
          </cell>
          <cell r="B94" t="str">
            <v>-</v>
          </cell>
          <cell r="C94">
            <v>2466767000</v>
          </cell>
          <cell r="D94">
            <v>418789000</v>
          </cell>
          <cell r="E94">
            <v>400873000</v>
          </cell>
        </row>
        <row r="95">
          <cell r="A95" t="str">
            <v>GYA2020301</v>
          </cell>
          <cell r="B95" t="str">
            <v>-</v>
          </cell>
          <cell r="C95">
            <v>2228010000</v>
          </cell>
          <cell r="D95">
            <v>461662000</v>
          </cell>
          <cell r="E95">
            <v>396053000</v>
          </cell>
        </row>
        <row r="96">
          <cell r="A96" t="str">
            <v>GYA2020302</v>
          </cell>
          <cell r="B96" t="str">
            <v>-</v>
          </cell>
          <cell r="C96">
            <v>1875762000</v>
          </cell>
          <cell r="D96">
            <v>312627000</v>
          </cell>
          <cell r="E96">
            <v>312627000</v>
          </cell>
        </row>
        <row r="97">
          <cell r="A97" t="str">
            <v>GYA2020303</v>
          </cell>
          <cell r="B97" t="str">
            <v>-</v>
          </cell>
          <cell r="C97">
            <v>791342000</v>
          </cell>
          <cell r="D97">
            <v>153799000</v>
          </cell>
          <cell r="E97">
            <v>115052000</v>
          </cell>
        </row>
        <row r="98">
          <cell r="A98" t="str">
            <v>GYA20204@@</v>
          </cell>
          <cell r="B98" t="str">
            <v>-</v>
          </cell>
          <cell r="C98">
            <v>8209425000</v>
          </cell>
          <cell r="D98">
            <v>1473900000</v>
          </cell>
          <cell r="E98">
            <v>1406291000</v>
          </cell>
        </row>
        <row r="99">
          <cell r="A99" t="str">
            <v>GYA2020501</v>
          </cell>
          <cell r="B99" t="str">
            <v>-</v>
          </cell>
          <cell r="C99">
            <v>-78676000</v>
          </cell>
          <cell r="D99">
            <v>-78676000</v>
          </cell>
          <cell r="E99">
            <v>0</v>
          </cell>
        </row>
        <row r="100">
          <cell r="A100" t="str">
            <v>GYA2020504</v>
          </cell>
          <cell r="B100" t="str">
            <v>-</v>
          </cell>
          <cell r="C100">
            <v>-21387000</v>
          </cell>
          <cell r="D100">
            <v>-14283000</v>
          </cell>
          <cell r="E100">
            <v>-433000</v>
          </cell>
        </row>
        <row r="101">
          <cell r="A101" t="str">
            <v>GYA2020505</v>
          </cell>
          <cell r="B101" t="str">
            <v>-</v>
          </cell>
          <cell r="C101">
            <v>198884000</v>
          </cell>
          <cell r="D101">
            <v>198884000</v>
          </cell>
          <cell r="E101">
            <v>0</v>
          </cell>
        </row>
        <row r="102">
          <cell r="A102" t="str">
            <v>HIC1</v>
          </cell>
          <cell r="B102" t="str">
            <v>-</v>
          </cell>
          <cell r="C102">
            <v>780</v>
          </cell>
          <cell r="D102">
            <v>130</v>
          </cell>
          <cell r="E102">
            <v>129</v>
          </cell>
        </row>
        <row r="103">
          <cell r="A103" t="str">
            <v>HIK1</v>
          </cell>
          <cell r="B103" t="str">
            <v>-</v>
          </cell>
          <cell r="C103">
            <v>860</v>
          </cell>
          <cell r="D103">
            <v>142</v>
          </cell>
          <cell r="E103">
            <v>143</v>
          </cell>
        </row>
        <row r="104">
          <cell r="A104" t="str">
            <v>HIT1</v>
          </cell>
          <cell r="B104" t="str">
            <v>-</v>
          </cell>
          <cell r="C104">
            <v>52</v>
          </cell>
          <cell r="D104">
            <v>8</v>
          </cell>
          <cell r="E104">
            <v>8</v>
          </cell>
        </row>
        <row r="105">
          <cell r="A105" t="str">
            <v>HIZ1</v>
          </cell>
          <cell r="B105" t="str">
            <v>-</v>
          </cell>
          <cell r="C105">
            <v>274</v>
          </cell>
          <cell r="D105">
            <v>45</v>
          </cell>
          <cell r="E105">
            <v>46</v>
          </cell>
        </row>
        <row r="106">
          <cell r="A106" t="str">
            <v>HJA2010101</v>
          </cell>
          <cell r="B106" t="str">
            <v>-</v>
          </cell>
          <cell r="C106">
            <v>535421383</v>
          </cell>
          <cell r="D106">
            <v>138738579</v>
          </cell>
          <cell r="E106">
            <v>58110442</v>
          </cell>
        </row>
        <row r="107">
          <cell r="A107" t="str">
            <v>HJA2010102</v>
          </cell>
          <cell r="B107" t="str">
            <v>-</v>
          </cell>
          <cell r="C107">
            <v>2000000</v>
          </cell>
          <cell r="D107">
            <v>2000000</v>
          </cell>
          <cell r="E107">
            <v>0</v>
          </cell>
        </row>
        <row r="108">
          <cell r="A108" t="str">
            <v>HJA2010103</v>
          </cell>
          <cell r="B108" t="str">
            <v>-</v>
          </cell>
          <cell r="C108">
            <v>241463749</v>
          </cell>
          <cell r="D108">
            <v>241463749</v>
          </cell>
          <cell r="E108">
            <v>0</v>
          </cell>
        </row>
        <row r="109">
          <cell r="A109" t="str">
            <v>HJA2010106</v>
          </cell>
          <cell r="B109" t="str">
            <v>-</v>
          </cell>
          <cell r="C109">
            <v>45269755</v>
          </cell>
          <cell r="D109">
            <v>24400000</v>
          </cell>
          <cell r="E109">
            <v>0</v>
          </cell>
        </row>
        <row r="110">
          <cell r="A110" t="str">
            <v>HJA2010107</v>
          </cell>
          <cell r="B110" t="str">
            <v>-</v>
          </cell>
          <cell r="C110">
            <v>23505396</v>
          </cell>
          <cell r="D110">
            <v>4964496</v>
          </cell>
          <cell r="E110">
            <v>7216625</v>
          </cell>
        </row>
        <row r="111">
          <cell r="A111" t="str">
            <v>HJA2010108</v>
          </cell>
          <cell r="B111" t="str">
            <v>-</v>
          </cell>
          <cell r="C111">
            <v>2994591</v>
          </cell>
          <cell r="D111">
            <v>428089</v>
          </cell>
          <cell r="E111">
            <v>315814</v>
          </cell>
        </row>
        <row r="112">
          <cell r="A112" t="str">
            <v>HJA2010201</v>
          </cell>
          <cell r="B112" t="str">
            <v>-</v>
          </cell>
          <cell r="C112">
            <v>83103813</v>
          </cell>
          <cell r="D112">
            <v>16899666</v>
          </cell>
          <cell r="E112">
            <v>12215698</v>
          </cell>
        </row>
        <row r="113">
          <cell r="A113" t="str">
            <v>HJA2010202</v>
          </cell>
          <cell r="B113" t="str">
            <v>-</v>
          </cell>
          <cell r="C113">
            <v>30724157</v>
          </cell>
          <cell r="D113">
            <v>4366745</v>
          </cell>
          <cell r="E113">
            <v>5510916</v>
          </cell>
        </row>
        <row r="114">
          <cell r="A114" t="str">
            <v>HJA20201@@</v>
          </cell>
          <cell r="B114" t="str">
            <v>-</v>
          </cell>
          <cell r="C114">
            <v>1656166980</v>
          </cell>
          <cell r="D114">
            <v>280069145</v>
          </cell>
          <cell r="E114">
            <v>275055494</v>
          </cell>
        </row>
        <row r="115">
          <cell r="A115" t="str">
            <v>HJA20202@@</v>
          </cell>
          <cell r="B115" t="str">
            <v>-</v>
          </cell>
          <cell r="C115">
            <v>115871309</v>
          </cell>
          <cell r="D115">
            <v>18780114</v>
          </cell>
          <cell r="E115">
            <v>21080519</v>
          </cell>
        </row>
        <row r="116">
          <cell r="A116" t="str">
            <v>HJA2020301</v>
          </cell>
          <cell r="B116" t="str">
            <v>-</v>
          </cell>
          <cell r="C116">
            <v>123505272</v>
          </cell>
          <cell r="D116">
            <v>38246536</v>
          </cell>
          <cell r="E116">
            <v>20470000</v>
          </cell>
        </row>
        <row r="117">
          <cell r="A117" t="str">
            <v>HJA2020302</v>
          </cell>
          <cell r="B117" t="str">
            <v>-</v>
          </cell>
          <cell r="C117">
            <v>125652000</v>
          </cell>
          <cell r="D117">
            <v>46092000</v>
          </cell>
          <cell r="E117">
            <v>15912000</v>
          </cell>
        </row>
        <row r="118">
          <cell r="A118" t="str">
            <v>HJA2020303</v>
          </cell>
          <cell r="B118" t="str">
            <v>-</v>
          </cell>
          <cell r="C118">
            <v>31741988</v>
          </cell>
          <cell r="D118">
            <v>9064102</v>
          </cell>
          <cell r="E118">
            <v>5744787</v>
          </cell>
        </row>
        <row r="119">
          <cell r="A119" t="str">
            <v>HJA20204@@</v>
          </cell>
          <cell r="B119" t="str">
            <v>-</v>
          </cell>
          <cell r="C119">
            <v>372434353</v>
          </cell>
          <cell r="D119">
            <v>93110997</v>
          </cell>
          <cell r="E119">
            <v>58325585</v>
          </cell>
        </row>
        <row r="120">
          <cell r="A120" t="str">
            <v>HJA2020502</v>
          </cell>
          <cell r="B120" t="str">
            <v>-</v>
          </cell>
          <cell r="C120">
            <v>2644387</v>
          </cell>
          <cell r="D120">
            <v>119183</v>
          </cell>
          <cell r="E120">
            <v>52875</v>
          </cell>
        </row>
        <row r="121">
          <cell r="A121" t="str">
            <v>HJA2020503</v>
          </cell>
          <cell r="B121" t="str">
            <v>-</v>
          </cell>
          <cell r="C121">
            <v>121905750</v>
          </cell>
          <cell r="D121">
            <v>62461455</v>
          </cell>
          <cell r="E121">
            <v>53296095</v>
          </cell>
        </row>
        <row r="122">
          <cell r="A122" t="str">
            <v>HJA2020504</v>
          </cell>
          <cell r="B122" t="str">
            <v>-</v>
          </cell>
          <cell r="C122">
            <v>-860905</v>
          </cell>
          <cell r="D122">
            <v>49012</v>
          </cell>
          <cell r="E122">
            <v>-1041942</v>
          </cell>
        </row>
        <row r="123">
          <cell r="A123" t="str">
            <v>HJA2020505</v>
          </cell>
          <cell r="B123" t="str">
            <v>-</v>
          </cell>
          <cell r="C123">
            <v>426165</v>
          </cell>
          <cell r="D123">
            <v>125250</v>
          </cell>
          <cell r="E123">
            <v>0</v>
          </cell>
        </row>
        <row r="124">
          <cell r="A124" t="str">
            <v>MMA1------</v>
          </cell>
          <cell r="B124" t="str">
            <v>受託研究料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MMA2------</v>
          </cell>
          <cell r="B125" t="str">
            <v>費用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MMA201----</v>
          </cell>
          <cell r="B126" t="str">
            <v>直接費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MMA20101--</v>
          </cell>
          <cell r="B127" t="str">
            <v>材料費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MMA2010101</v>
          </cell>
          <cell r="B128" t="str">
            <v>購入部品費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MMA2010102</v>
          </cell>
          <cell r="B129" t="str">
            <v>委託研究費（Ｈ Gr）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MMA2010103</v>
          </cell>
          <cell r="B130" t="str">
            <v>委託研究費（ＨＲＡ）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MMA2010104</v>
          </cell>
          <cell r="B131" t="str">
            <v>委託研究費（ＨＲＥ－Ｇ）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MMA2010105</v>
          </cell>
          <cell r="B132" t="str">
            <v>委託研究費（ＨＲＥ－ＵＫ）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MMA2010106</v>
          </cell>
          <cell r="B133" t="str">
            <v>委託研究費（他）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MMA2010107</v>
          </cell>
          <cell r="B134" t="str">
            <v>テスト車輌費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MMA2010108</v>
          </cell>
          <cell r="B135" t="str">
            <v>その他材料費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MMA2010109</v>
          </cell>
          <cell r="B136" t="str">
            <v>材料費（Ｒ）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MMA20102--</v>
          </cell>
          <cell r="B137" t="str">
            <v>テスト関係費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MMA2010201</v>
          </cell>
          <cell r="B138" t="str">
            <v>国内テスト関係費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MMA2010202</v>
          </cell>
          <cell r="B139" t="str">
            <v>海外テスト関係費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MMA2010203</v>
          </cell>
          <cell r="B140" t="str">
            <v>テスト関係費（Ｒ）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MMA202----</v>
          </cell>
          <cell r="B141" t="str">
            <v>間接費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MMA20201--</v>
          </cell>
          <cell r="B142" t="str">
            <v>労務費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MMA20201@@</v>
          </cell>
          <cell r="B143" t="str">
            <v>_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MMA20202--</v>
          </cell>
          <cell r="B144" t="str">
            <v>操業費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MMA20202@@</v>
          </cell>
          <cell r="B145" t="str">
            <v>_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MMA20203--</v>
          </cell>
          <cell r="B146" t="str">
            <v>設備費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MMA2020301</v>
          </cell>
          <cell r="B147" t="str">
            <v>減価償却費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MMA2020302</v>
          </cell>
          <cell r="B148" t="str">
            <v>固定資産賃借料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MMA2020303</v>
          </cell>
          <cell r="B149" t="str">
            <v>その他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MMA20204--</v>
          </cell>
          <cell r="B150" t="str">
            <v>管理費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MMA20204@@</v>
          </cell>
          <cell r="B151" t="str">
            <v>_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MMA20205--</v>
          </cell>
          <cell r="B152" t="str">
            <v>その他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MMA2020501</v>
          </cell>
          <cell r="B153" t="str">
            <v>事業税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MMA2020502</v>
          </cell>
          <cell r="B154" t="str">
            <v>ＰＧ配賦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MMA2020503</v>
          </cell>
          <cell r="B155" t="str">
            <v>海外事務所費用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MMA2020504</v>
          </cell>
          <cell r="B156" t="str">
            <v>営業外損益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MMA2020505</v>
          </cell>
          <cell r="B157" t="str">
            <v>特別損益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MMC1</v>
          </cell>
          <cell r="B158" t="str">
            <v>設計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MMK1</v>
          </cell>
          <cell r="B159" t="str">
            <v>研究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MMK5</v>
          </cell>
          <cell r="B160" t="str">
            <v>海外駐在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MMS1</v>
          </cell>
          <cell r="B161" t="str">
            <v>試作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MMT1</v>
          </cell>
          <cell r="B162" t="str">
            <v>TSC･TIC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MMT5</v>
          </cell>
          <cell r="B163" t="str">
            <v>長欠・嘱託等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MMZ1</v>
          </cell>
          <cell r="B164" t="str">
            <v>補助管理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PIZ1</v>
          </cell>
          <cell r="B165" t="str">
            <v>-</v>
          </cell>
          <cell r="C165">
            <v>258</v>
          </cell>
          <cell r="D165">
            <v>43</v>
          </cell>
          <cell r="E165">
            <v>43</v>
          </cell>
        </row>
        <row r="166">
          <cell r="A166" t="str">
            <v>PJA20201@@</v>
          </cell>
          <cell r="B166" t="str">
            <v>-</v>
          </cell>
          <cell r="C166">
            <v>201991742</v>
          </cell>
          <cell r="D166">
            <v>40913498</v>
          </cell>
          <cell r="E166">
            <v>33033871</v>
          </cell>
        </row>
        <row r="167">
          <cell r="A167" t="str">
            <v>PJA20202@@</v>
          </cell>
          <cell r="B167" t="str">
            <v>-</v>
          </cell>
          <cell r="C167">
            <v>37351326</v>
          </cell>
          <cell r="D167">
            <v>11219752</v>
          </cell>
          <cell r="E167">
            <v>8478726</v>
          </cell>
        </row>
        <row r="168">
          <cell r="A168" t="str">
            <v>PJA2020301</v>
          </cell>
          <cell r="B168" t="str">
            <v>-</v>
          </cell>
          <cell r="C168">
            <v>21540899</v>
          </cell>
          <cell r="D168">
            <v>3578246</v>
          </cell>
          <cell r="E168">
            <v>3640832</v>
          </cell>
        </row>
        <row r="169">
          <cell r="A169" t="str">
            <v>PJA2020302</v>
          </cell>
          <cell r="B169" t="str">
            <v>-</v>
          </cell>
          <cell r="C169">
            <v>670890000</v>
          </cell>
          <cell r="D169">
            <v>111815000</v>
          </cell>
          <cell r="E169">
            <v>111815000</v>
          </cell>
        </row>
        <row r="170">
          <cell r="A170" t="str">
            <v>PJA2020303</v>
          </cell>
          <cell r="B170" t="str">
            <v>-</v>
          </cell>
          <cell r="C170">
            <v>12734024</v>
          </cell>
          <cell r="D170">
            <v>757731</v>
          </cell>
          <cell r="E170">
            <v>277464</v>
          </cell>
        </row>
        <row r="171">
          <cell r="A171" t="str">
            <v>PJA20204@@</v>
          </cell>
          <cell r="B171" t="str">
            <v>_</v>
          </cell>
          <cell r="C171">
            <v>63593348</v>
          </cell>
          <cell r="D171">
            <v>10157966</v>
          </cell>
          <cell r="E171">
            <v>12411420</v>
          </cell>
        </row>
        <row r="172">
          <cell r="A172" t="str">
            <v>PYA20201@@</v>
          </cell>
          <cell r="B172" t="str">
            <v>-</v>
          </cell>
          <cell r="C172">
            <v>199782000</v>
          </cell>
          <cell r="D172">
            <v>34344000</v>
          </cell>
          <cell r="E172">
            <v>34234000</v>
          </cell>
        </row>
        <row r="173">
          <cell r="A173" t="str">
            <v>PYA20202@@</v>
          </cell>
          <cell r="B173" t="str">
            <v>-</v>
          </cell>
          <cell r="C173">
            <v>26403000</v>
          </cell>
          <cell r="D173">
            <v>4230000</v>
          </cell>
          <cell r="E173">
            <v>5502000</v>
          </cell>
        </row>
        <row r="174">
          <cell r="A174" t="str">
            <v>PYA2020301</v>
          </cell>
          <cell r="B174" t="str">
            <v>-</v>
          </cell>
          <cell r="C174">
            <v>21255000</v>
          </cell>
          <cell r="D174">
            <v>3759000</v>
          </cell>
          <cell r="E174">
            <v>3686000</v>
          </cell>
        </row>
        <row r="175">
          <cell r="A175" t="str">
            <v>PYA2020302</v>
          </cell>
          <cell r="B175" t="str">
            <v>-</v>
          </cell>
          <cell r="C175">
            <v>575760000</v>
          </cell>
          <cell r="D175">
            <v>95960000</v>
          </cell>
          <cell r="E175">
            <v>95960000</v>
          </cell>
        </row>
        <row r="176">
          <cell r="A176" t="str">
            <v>PYA2020303</v>
          </cell>
          <cell r="B176" t="str">
            <v>-</v>
          </cell>
          <cell r="C176">
            <v>8431000</v>
          </cell>
          <cell r="D176">
            <v>1126000</v>
          </cell>
          <cell r="E176">
            <v>123000</v>
          </cell>
        </row>
        <row r="177">
          <cell r="A177" t="str">
            <v>PYA20204@@</v>
          </cell>
          <cell r="B177" t="str">
            <v>-</v>
          </cell>
          <cell r="C177">
            <v>55881000</v>
          </cell>
          <cell r="D177">
            <v>6596000</v>
          </cell>
          <cell r="E177">
            <v>6651000</v>
          </cell>
        </row>
        <row r="178">
          <cell r="A178" t="str">
            <v>TIZ1</v>
          </cell>
          <cell r="B178" t="str">
            <v>-</v>
          </cell>
          <cell r="C178">
            <v>300</v>
          </cell>
          <cell r="D178">
            <v>50</v>
          </cell>
          <cell r="E178">
            <v>50</v>
          </cell>
        </row>
        <row r="179">
          <cell r="A179" t="str">
            <v>TJA2010201</v>
          </cell>
          <cell r="B179" t="str">
            <v>-</v>
          </cell>
          <cell r="C179">
            <v>334890</v>
          </cell>
          <cell r="D179">
            <v>0</v>
          </cell>
          <cell r="E179">
            <v>335000</v>
          </cell>
        </row>
        <row r="180">
          <cell r="A180" t="str">
            <v>TJA20201@@</v>
          </cell>
          <cell r="B180" t="str">
            <v>-</v>
          </cell>
          <cell r="C180">
            <v>208649254</v>
          </cell>
          <cell r="D180">
            <v>29217837</v>
          </cell>
          <cell r="E180">
            <v>34310850</v>
          </cell>
        </row>
        <row r="181">
          <cell r="A181" t="str">
            <v>TJA20202@@</v>
          </cell>
          <cell r="B181" t="str">
            <v>-</v>
          </cell>
          <cell r="C181">
            <v>65110812</v>
          </cell>
          <cell r="D181">
            <v>10491129</v>
          </cell>
          <cell r="E181">
            <v>14759884</v>
          </cell>
        </row>
        <row r="182">
          <cell r="A182" t="str">
            <v>TJA2020301</v>
          </cell>
          <cell r="B182" t="str">
            <v>-</v>
          </cell>
          <cell r="C182">
            <v>20210036</v>
          </cell>
          <cell r="D182">
            <v>3485623</v>
          </cell>
          <cell r="E182">
            <v>3332764</v>
          </cell>
        </row>
        <row r="183">
          <cell r="A183" t="str">
            <v>TJA2020302</v>
          </cell>
          <cell r="B183" t="str">
            <v>-</v>
          </cell>
          <cell r="C183">
            <v>327826464</v>
          </cell>
          <cell r="D183">
            <v>57350267</v>
          </cell>
          <cell r="E183">
            <v>57312467</v>
          </cell>
        </row>
        <row r="184">
          <cell r="A184" t="str">
            <v>TJA2020303</v>
          </cell>
          <cell r="B184" t="str">
            <v>-</v>
          </cell>
          <cell r="C184">
            <v>66453688</v>
          </cell>
          <cell r="D184">
            <v>4299803</v>
          </cell>
          <cell r="E184">
            <v>6557292</v>
          </cell>
        </row>
        <row r="185">
          <cell r="A185" t="str">
            <v>TJA20204@@</v>
          </cell>
          <cell r="B185" t="str">
            <v>-</v>
          </cell>
          <cell r="C185">
            <v>115057220</v>
          </cell>
          <cell r="D185">
            <v>27580872</v>
          </cell>
          <cell r="E185">
            <v>15578983</v>
          </cell>
        </row>
        <row r="186">
          <cell r="A186" t="str">
            <v>TYA20201@@</v>
          </cell>
          <cell r="B186" t="str">
            <v>-</v>
          </cell>
          <cell r="C186">
            <v>227122000</v>
          </cell>
          <cell r="D186">
            <v>37919000</v>
          </cell>
          <cell r="E186">
            <v>37739000</v>
          </cell>
        </row>
        <row r="187">
          <cell r="A187" t="str">
            <v>TYA20202@@</v>
          </cell>
          <cell r="B187" t="str">
            <v>-</v>
          </cell>
          <cell r="C187">
            <v>67604000</v>
          </cell>
          <cell r="D187">
            <v>11158000</v>
          </cell>
          <cell r="E187">
            <v>11583000</v>
          </cell>
        </row>
        <row r="188">
          <cell r="A188" t="str">
            <v>TYA2020301</v>
          </cell>
          <cell r="B188" t="str">
            <v>-</v>
          </cell>
          <cell r="C188">
            <v>19034000</v>
          </cell>
          <cell r="D188">
            <v>3354000</v>
          </cell>
          <cell r="E188">
            <v>3276000</v>
          </cell>
        </row>
        <row r="189">
          <cell r="A189" t="str">
            <v>TYA2020302</v>
          </cell>
          <cell r="B189" t="str">
            <v>-</v>
          </cell>
          <cell r="C189">
            <v>363456000</v>
          </cell>
          <cell r="D189">
            <v>60576000</v>
          </cell>
          <cell r="E189">
            <v>60576000</v>
          </cell>
        </row>
        <row r="190">
          <cell r="A190" t="str">
            <v>TYA2020303</v>
          </cell>
          <cell r="B190" t="str">
            <v>-</v>
          </cell>
          <cell r="C190">
            <v>35366000</v>
          </cell>
          <cell r="D190">
            <v>3639000</v>
          </cell>
          <cell r="E190">
            <v>5303000</v>
          </cell>
        </row>
        <row r="191">
          <cell r="A191" t="str">
            <v>TYA20204@@</v>
          </cell>
          <cell r="B191" t="str">
            <v>-</v>
          </cell>
          <cell r="C191">
            <v>96643000</v>
          </cell>
          <cell r="D191">
            <v>16279000</v>
          </cell>
          <cell r="E191">
            <v>14921000</v>
          </cell>
        </row>
        <row r="192">
          <cell r="A192" t="str">
            <v>WIC1</v>
          </cell>
          <cell r="B192" t="str">
            <v>-</v>
          </cell>
          <cell r="C192">
            <v>334</v>
          </cell>
          <cell r="D192">
            <v>54</v>
          </cell>
          <cell r="E192">
            <v>55</v>
          </cell>
        </row>
        <row r="193">
          <cell r="A193" t="str">
            <v>WIK1</v>
          </cell>
          <cell r="B193" t="str">
            <v>-</v>
          </cell>
          <cell r="C193">
            <v>5268</v>
          </cell>
          <cell r="D193">
            <v>863</v>
          </cell>
          <cell r="E193">
            <v>866</v>
          </cell>
        </row>
        <row r="194">
          <cell r="A194" t="str">
            <v>WIS1</v>
          </cell>
          <cell r="B194" t="str">
            <v>-</v>
          </cell>
          <cell r="C194">
            <v>901</v>
          </cell>
          <cell r="D194">
            <v>147</v>
          </cell>
          <cell r="E194">
            <v>147</v>
          </cell>
        </row>
        <row r="195">
          <cell r="A195" t="str">
            <v>WIZ1</v>
          </cell>
          <cell r="B195" t="str">
            <v>-</v>
          </cell>
          <cell r="C195">
            <v>1169</v>
          </cell>
          <cell r="D195">
            <v>191</v>
          </cell>
          <cell r="E195">
            <v>194</v>
          </cell>
        </row>
        <row r="196">
          <cell r="A196" t="str">
            <v>WJA2010101</v>
          </cell>
          <cell r="B196" t="str">
            <v>-</v>
          </cell>
          <cell r="C196">
            <v>1023287103</v>
          </cell>
          <cell r="D196">
            <v>259972498</v>
          </cell>
          <cell r="E196">
            <v>172457157</v>
          </cell>
        </row>
        <row r="197">
          <cell r="A197" t="str">
            <v>WJA2010106</v>
          </cell>
          <cell r="B197" t="str">
            <v>-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WJA2010107</v>
          </cell>
          <cell r="B198" t="str">
            <v>-</v>
          </cell>
          <cell r="C198">
            <v>10768283</v>
          </cell>
          <cell r="D198">
            <v>2087894</v>
          </cell>
          <cell r="E198">
            <v>1305509</v>
          </cell>
        </row>
        <row r="199">
          <cell r="A199" t="str">
            <v>WJA2010108</v>
          </cell>
          <cell r="B199" t="str">
            <v>-</v>
          </cell>
          <cell r="C199">
            <v>9423617</v>
          </cell>
          <cell r="D199">
            <v>1656929</v>
          </cell>
          <cell r="E199">
            <v>3183526</v>
          </cell>
        </row>
        <row r="200">
          <cell r="A200" t="str">
            <v>WJA2010109</v>
          </cell>
          <cell r="B200" t="str">
            <v>_</v>
          </cell>
          <cell r="C200">
            <v>3912945203</v>
          </cell>
          <cell r="D200">
            <v>760719510</v>
          </cell>
          <cell r="E200">
            <v>597921484</v>
          </cell>
        </row>
        <row r="201">
          <cell r="A201" t="str">
            <v>WJA2010201</v>
          </cell>
          <cell r="B201" t="str">
            <v>-</v>
          </cell>
          <cell r="C201">
            <v>97484991</v>
          </cell>
          <cell r="D201">
            <v>22116737</v>
          </cell>
          <cell r="E201">
            <v>14687840</v>
          </cell>
        </row>
        <row r="202">
          <cell r="A202" t="str">
            <v>WJA2010202</v>
          </cell>
          <cell r="B202" t="str">
            <v>-</v>
          </cell>
          <cell r="C202">
            <v>157740196</v>
          </cell>
          <cell r="D202">
            <v>48747556</v>
          </cell>
          <cell r="E202">
            <v>19301971</v>
          </cell>
        </row>
        <row r="203">
          <cell r="A203" t="str">
            <v>WJA2010203</v>
          </cell>
          <cell r="B203" t="str">
            <v>_</v>
          </cell>
          <cell r="C203">
            <v>345283656</v>
          </cell>
          <cell r="D203">
            <v>83060265</v>
          </cell>
          <cell r="E203">
            <v>54940213</v>
          </cell>
        </row>
        <row r="204">
          <cell r="A204" t="str">
            <v>WJA20201@@</v>
          </cell>
          <cell r="B204" t="str">
            <v>-</v>
          </cell>
          <cell r="C204">
            <v>5793996827</v>
          </cell>
          <cell r="D204">
            <v>1071055137</v>
          </cell>
          <cell r="E204">
            <v>959831975</v>
          </cell>
        </row>
        <row r="205">
          <cell r="A205" t="str">
            <v>WJA20202@@</v>
          </cell>
          <cell r="B205" t="str">
            <v>-</v>
          </cell>
          <cell r="C205">
            <v>561508353</v>
          </cell>
          <cell r="D205">
            <v>110285924</v>
          </cell>
          <cell r="E205">
            <v>115556877</v>
          </cell>
        </row>
        <row r="206">
          <cell r="A206" t="str">
            <v>WJA2020301</v>
          </cell>
          <cell r="B206" t="str">
            <v>-</v>
          </cell>
          <cell r="C206">
            <v>587794083</v>
          </cell>
          <cell r="D206">
            <v>138941699</v>
          </cell>
          <cell r="E206">
            <v>99186511</v>
          </cell>
        </row>
        <row r="207">
          <cell r="A207" t="str">
            <v>WJA2020302</v>
          </cell>
          <cell r="B207" t="str">
            <v>-</v>
          </cell>
          <cell r="C207">
            <v>503380823</v>
          </cell>
          <cell r="D207">
            <v>74490631</v>
          </cell>
          <cell r="E207">
            <v>102357967</v>
          </cell>
        </row>
        <row r="208">
          <cell r="A208" t="str">
            <v>WJA2020303</v>
          </cell>
          <cell r="B208" t="str">
            <v>-</v>
          </cell>
          <cell r="C208">
            <v>411753854</v>
          </cell>
          <cell r="D208">
            <v>72369286</v>
          </cell>
          <cell r="E208">
            <v>75041471</v>
          </cell>
        </row>
        <row r="209">
          <cell r="A209" t="str">
            <v>WJA20204@@</v>
          </cell>
          <cell r="B209" t="str">
            <v>-</v>
          </cell>
          <cell r="C209">
            <v>1184408809</v>
          </cell>
          <cell r="D209">
            <v>-48783311</v>
          </cell>
          <cell r="E209">
            <v>273719147</v>
          </cell>
        </row>
        <row r="210">
          <cell r="A210" t="str">
            <v>WJA2020504</v>
          </cell>
          <cell r="B210" t="str">
            <v>-</v>
          </cell>
          <cell r="C210">
            <v>-83018756</v>
          </cell>
          <cell r="D210">
            <v>-75674036</v>
          </cell>
          <cell r="E210">
            <v>-7857110</v>
          </cell>
        </row>
        <row r="211">
          <cell r="A211" t="str">
            <v>WJA2020505</v>
          </cell>
          <cell r="B211" t="str">
            <v>-</v>
          </cell>
          <cell r="C211">
            <v>-15759020</v>
          </cell>
          <cell r="D211">
            <v>-10141216</v>
          </cell>
          <cell r="E211">
            <v>-2124650</v>
          </cell>
        </row>
        <row r="212">
          <cell r="A212" t="str">
            <v>WYA2010101</v>
          </cell>
          <cell r="B212" t="str">
            <v>-</v>
          </cell>
          <cell r="C212">
            <v>1253600000</v>
          </cell>
          <cell r="D212">
            <v>213425000</v>
          </cell>
          <cell r="E212">
            <v>225980000</v>
          </cell>
        </row>
        <row r="213">
          <cell r="A213" t="str">
            <v>WYA20201@@</v>
          </cell>
          <cell r="B213" t="str">
            <v>-</v>
          </cell>
          <cell r="C213">
            <v>5697916000</v>
          </cell>
          <cell r="D213">
            <v>998352000</v>
          </cell>
          <cell r="E213">
            <v>954912000</v>
          </cell>
        </row>
        <row r="214">
          <cell r="A214" t="str">
            <v>WYA20202@@</v>
          </cell>
          <cell r="B214" t="str">
            <v>-</v>
          </cell>
          <cell r="C214">
            <v>608450000</v>
          </cell>
          <cell r="D214">
            <v>103652000</v>
          </cell>
          <cell r="E214">
            <v>99304000</v>
          </cell>
        </row>
        <row r="215">
          <cell r="A215" t="str">
            <v>WYA2020301</v>
          </cell>
          <cell r="B215" t="str">
            <v>-</v>
          </cell>
          <cell r="C215">
            <v>692180000</v>
          </cell>
          <cell r="D215">
            <v>142914000</v>
          </cell>
          <cell r="E215">
            <v>128740000</v>
          </cell>
        </row>
        <row r="216">
          <cell r="A216" t="str">
            <v>WYA2020302</v>
          </cell>
          <cell r="B216" t="str">
            <v>-</v>
          </cell>
          <cell r="C216">
            <v>517797000</v>
          </cell>
          <cell r="D216">
            <v>101472000</v>
          </cell>
          <cell r="E216">
            <v>83305000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GT"/>
      <sheetName val="HGW"/>
      <sheetName val="HGP-T"/>
      <sheetName val="HGP-H"/>
      <sheetName val="HGP"/>
      <sheetName val="4R"/>
      <sheetName val="4R NEW"/>
      <sheetName val="HGA"/>
      <sheetName val="HGH"/>
      <sheetName val="HGF"/>
      <sheetName val="ALL 4～9"/>
      <sheetName val="ALL 4～3"/>
      <sheetName val="通期"/>
      <sheetName val="要員管理表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me Zones"/>
      <sheetName val="Time Zones D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com/ken_matsuoka_tokyo/20000212HomeRadioGeoC.htm" TargetMode="External" /><Relationship Id="rId2" Type="http://schemas.openxmlformats.org/officeDocument/2006/relationships/hyperlink" Target="http://fifaworldcup.yahoo.com/en/da/v/yokohama.html" TargetMode="External" /><Relationship Id="rId3" Type="http://schemas.openxmlformats.org/officeDocument/2006/relationships/hyperlink" Target="http://kenmzoka.bizland.com/030218WorldHolidaySchedule2003.htm" TargetMode="External" /><Relationship Id="rId4" Type="http://schemas.openxmlformats.org/officeDocument/2006/relationships/hyperlink" Target="http://kenmzoka.com/20000212HomeRadioGeoC.htm" TargetMode="External" /><Relationship Id="rId5" Type="http://schemas.openxmlformats.org/officeDocument/2006/relationships/hyperlink" Target="http://www.geocities.com/ken_matsuoka_tokyo/20000212HomeRadioGeoC.htm" TargetMode="External" /><Relationship Id="rId6" Type="http://schemas.openxmlformats.org/officeDocument/2006/relationships/hyperlink" Target="http://kenmzoka.com/20000212HomeRadioGeoC.ht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com/ken_matsuoka_tokyo/20000212HomeRadioGeoC.htm" TargetMode="External" /><Relationship Id="rId2" Type="http://schemas.openxmlformats.org/officeDocument/2006/relationships/hyperlink" Target="http://fifaworldcup.yahoo.com/en/da/v/yokohama.html" TargetMode="External" /><Relationship Id="rId3" Type="http://schemas.openxmlformats.org/officeDocument/2006/relationships/hyperlink" Target="http://kenmzoka.bizland.com/030218WorldHolidaySchedule2003.htm" TargetMode="External" /><Relationship Id="rId4" Type="http://schemas.openxmlformats.org/officeDocument/2006/relationships/hyperlink" Target="http://kenmzoka.com/20000212HomeRadioGeoC.htm" TargetMode="External" /><Relationship Id="rId5" Type="http://schemas.openxmlformats.org/officeDocument/2006/relationships/hyperlink" Target="http://www.geocities.com/ken_matsuoka_tokyo/20000212HomeRadioGeoC.htm" TargetMode="External" /><Relationship Id="rId6" Type="http://schemas.openxmlformats.org/officeDocument/2006/relationships/hyperlink" Target="http://kenmzoka.com/20000212HomeRadioGeoC.htm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celfan.com/" TargetMode="External" /><Relationship Id="rId2" Type="http://schemas.openxmlformats.org/officeDocument/2006/relationships/hyperlink" Target="http://kenmzoka.tripod.com/cgi-bin/ExcelWorldClockUK.htm" TargetMode="External" /><Relationship Id="rId3" Type="http://schemas.openxmlformats.org/officeDocument/2006/relationships/hyperlink" Target="http://kenmzoka.tripod.com/cgi-bin/ExcelWorldClockUK.htm" TargetMode="External" /><Relationship Id="rId4" Type="http://schemas.openxmlformats.org/officeDocument/2006/relationships/hyperlink" Target="http://www.timeanddate.com/time/map/#!cities=53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enmzoka.com/" TargetMode="External" /><Relationship Id="rId2" Type="http://schemas.openxmlformats.org/officeDocument/2006/relationships/hyperlink" Target="http://member.nifty.ne.jp/JugglingKid/index.html" TargetMode="External" /><Relationship Id="rId3" Type="http://schemas.openxmlformats.org/officeDocument/2006/relationships/hyperlink" Target="http://www.geocities.com/ken_matsuoka_tokyo/20000212HomeRadioGeoC.htm" TargetMode="External" /><Relationship Id="rId4" Type="http://schemas.openxmlformats.org/officeDocument/2006/relationships/hyperlink" Target="http://kenmzoka.com/020512OlympicsPlanner.htm" TargetMode="External" /><Relationship Id="rId5" Type="http://schemas.openxmlformats.org/officeDocument/2006/relationships/hyperlink" Target="http://www.timeanddate.com/worldclock/city.html?n=176" TargetMode="External" /><Relationship Id="rId6" Type="http://schemas.openxmlformats.org/officeDocument/2006/relationships/hyperlink" Target="http://www.timeanddate.com/worldclock/city.html?n=176" TargetMode="External" /><Relationship Id="rId7" Type="http://schemas.openxmlformats.org/officeDocument/2006/relationships/hyperlink" Target="http://www.radiodumdum.com/" TargetMode="External" /><Relationship Id="rId8" Type="http://schemas.openxmlformats.org/officeDocument/2006/relationships/hyperlink" Target="http://excelfan.com/" TargetMode="External" /><Relationship Id="rId9" Type="http://schemas.openxmlformats.org/officeDocument/2006/relationships/hyperlink" Target="http://kenmzoka.tripod.com/cgi-bin/ExcelWorldClockUK.htm" TargetMode="External" /><Relationship Id="rId10" Type="http://schemas.openxmlformats.org/officeDocument/2006/relationships/comments" Target="../comments4.xml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enmzoka.tripod.com/20000605internationaldialingcode.htm" TargetMode="External" /><Relationship Id="rId2" Type="http://schemas.openxmlformats.org/officeDocument/2006/relationships/hyperlink" Target="http://kenmzoka.tripod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enmzoka.tripod.com/cgi-bin/ExcelWorldClockUK.htm" TargetMode="External" /><Relationship Id="rId2" Type="http://schemas.openxmlformats.org/officeDocument/2006/relationships/hyperlink" Target="http://excelfan.com/" TargetMode="External" /><Relationship Id="rId3" Type="http://schemas.openxmlformats.org/officeDocument/2006/relationships/hyperlink" Target="http://excelfan.com/page008.html" TargetMode="Externa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zoomScale="98" zoomScaleNormal="98" zoomScalePageLayoutView="0" workbookViewId="0" topLeftCell="A1">
      <pane xSplit="4" ySplit="4" topLeftCell="E5" activePane="bottomRight" state="frozen"/>
      <selection pane="topLeft" activeCell="M40" sqref="M40:O40"/>
      <selection pane="topRight" activeCell="M40" sqref="M40:O40"/>
      <selection pane="bottomLeft" activeCell="M40" sqref="M40:O40"/>
      <selection pane="bottomRight" activeCell="D1" activeCellId="1" sqref="C1 D1"/>
    </sheetView>
  </sheetViews>
  <sheetFormatPr defaultColWidth="9.00390625" defaultRowHeight="13.5"/>
  <cols>
    <col min="3" max="3" width="9.625" style="0" bestFit="1" customWidth="1"/>
    <col min="16" max="16" width="9.00390625" style="0" customWidth="1"/>
    <col min="19" max="19" width="12.50390625" style="0" customWidth="1"/>
  </cols>
  <sheetData>
    <row r="1" spans="3:4" ht="13.5">
      <c r="C1" s="1">
        <v>42151</v>
      </c>
      <c r="D1" s="2">
        <v>0.22795138888888888</v>
      </c>
    </row>
    <row r="2" spans="2:21" s="3" customFormat="1" ht="14.25">
      <c r="B2" s="4">
        <f ca="1">TODAY()</f>
        <v>42151</v>
      </c>
      <c r="C2" s="5">
        <v>39161</v>
      </c>
      <c r="D2" s="6">
        <v>0.6506944444444445</v>
      </c>
      <c r="E2" s="108" t="s">
        <v>4</v>
      </c>
      <c r="F2" s="109"/>
      <c r="G2" s="7">
        <f ca="1">TIME(HOUR(NOW()),MINUTE(NOW()),SECOND(NOW()))</f>
        <v>0.7532870370370371</v>
      </c>
      <c r="H2" s="8">
        <f>D2</f>
        <v>0.6506944444444445</v>
      </c>
      <c r="T2" s="108" t="s">
        <v>4</v>
      </c>
      <c r="U2" s="109"/>
    </row>
    <row r="3" spans="1:2" s="3" customFormat="1" ht="13.5">
      <c r="A3" s="9"/>
      <c r="B3" t="s">
        <v>5</v>
      </c>
    </row>
    <row r="4" spans="2:22" ht="14.25">
      <c r="B4" s="110" t="s">
        <v>0</v>
      </c>
      <c r="C4" s="110"/>
      <c r="D4" s="10" t="s">
        <v>1</v>
      </c>
      <c r="E4" s="111" t="s">
        <v>6</v>
      </c>
      <c r="F4" s="112"/>
      <c r="G4" s="11" t="s">
        <v>7</v>
      </c>
      <c r="H4" s="12"/>
      <c r="I4" s="111" t="s">
        <v>121</v>
      </c>
      <c r="J4" s="113"/>
      <c r="K4" s="111" t="s">
        <v>122</v>
      </c>
      <c r="L4" s="113"/>
      <c r="M4" s="111" t="s">
        <v>154</v>
      </c>
      <c r="N4" s="113"/>
      <c r="O4" s="111" t="s">
        <v>9</v>
      </c>
      <c r="P4" s="113"/>
      <c r="U4" s="3"/>
      <c r="V4" s="3"/>
    </row>
    <row r="5" spans="2:16" ht="13.5">
      <c r="B5" s="13">
        <f>C5</f>
        <v>42151</v>
      </c>
      <c r="C5" s="14">
        <f>C1</f>
        <v>42151</v>
      </c>
      <c r="D5" s="99">
        <f>D1</f>
        <v>0.22795138888888888</v>
      </c>
      <c r="E5" s="114" t="str">
        <f>IF(AND(HOUR(D5)&gt;=0,HOUR(D5)&lt;=8),CONCATENATE("",HOUR(D5)+15," : ",MINUTE(D5)," ",CHOOSE(WEEKDAY(DATE(YEAR(B5-1),MONTH(B5-1),DAY(B5-1)),1),"Sun ","Mon ","Tue ","Wed ","Thu ","Fri  ","Sat ")," ",YEAR(B5-1),"/",MONTH(B5-1),"/",DAY(B5-1)),CONCATENATE("",HOUR(D5)-9," : ",MINUTE(D5)," ",CHOOSE(WEEKDAY(DATE(YEAR(B5),MONTH(B5),DAY(B5)),1),"Sun ","Mon ","Tue ","Wed ","Thu","Fri ","Sat ")," ",YEAR(B5),"/",MONTH(B5),"/",DAY(B5)))</f>
        <v>20 : 28 Tue  2015/5/26</v>
      </c>
      <c r="F5" s="115"/>
      <c r="G5" s="114" t="str">
        <f>IF(AND(HOUR(D5)&gt;=0,HOUR(D5)&lt;=7),CONCATENATE("",HOUR(D5)+16," : ",MINUTE(D5)," ",CHOOSE(WEEKDAY(DATE(YEAR(B5-1),MONTH(B5-1),DAY(B5-1)),1),"Sun ","Mon ","Tue ","Wed ","Thu ","Fri  ","Sat ")," ",YEAR(B5-1),"/",MONTH(B5-1),"/",DAY(B5-1)),CONCATENATE("",HOUR(D5)-8," : ",MINUTE(D5)," ",CHOOSE(WEEKDAY(DATE(YEAR(B5),MONTH(B5),DAY(B5)),1),"Sun ","Mon ","Tue ","Wed ","Thu","Fri ","Sat ")," ",YEAR(B5),"/",MONTH(B5),"/",DAY(B5)))</f>
        <v>21 : 28 Tue  2015/5/26</v>
      </c>
      <c r="H5" s="115"/>
      <c r="I5" s="114" t="str">
        <f>IF(AND(HOUR(D5)&gt;=0,HOUR(D5)&lt;=13),CONCATENATE("",HOUR(D5)+10," : ",MINUTE(D5)," ",CHOOSE(WEEKDAY(DATE(YEAR(B5-1),MONTH(B5-1),DAY(B5-1)),1),"Sun ","Mon ","Tue ","Wed ","Thu ","Fri  ","Sat ")," ",YEAR(B5-1),"/",MONTH(B5-1),"/",DAY(B5-1)),CONCATENATE("",HOUR(D5)-14," : ",MINUTE(D5)," ",CHOOSE(WEEKDAY(DATE(YEAR(B5),MONTH(B5),DAY(B5)),1),"Sun ","Mon ","Tue ","Wed ","Thu","Fri ","Sat ")," ",YEAR(B5),"/",MONTH(B5),"/",DAY(B5)))</f>
        <v>15 : 28 Tue  2015/5/26</v>
      </c>
      <c r="J5" s="115"/>
      <c r="K5" s="114" t="str">
        <f>IF(AND(HOUR(D5)&gt;=0,HOUR(D5)&lt;=16),CONCATENATE("",HOUR(D5)+7," : ",MINUTE(D5)," ",CHOOSE(WEEKDAY(DATE(YEAR(B5-1),MONTH(B5-1),DAY(B5-1)),1),"Sun ","Mon ","Tue ","Wed ","Thu ","Fri  ","Sat ")," ",YEAR(B5-1),"/",MONTH(B5-1),"/",DAY(B5-1)),CONCATENATE("",HOUR(D5)-17," : ",MINUTE(D5)," ",CHOOSE(WEEKDAY(DATE(YEAR(B5),MONTH(B5),DAY(B5)),1),"Sun ","Mon ","Tue ","Wed ","Thu","Fri ","Sat ")," ",YEAR(B5),"/",MONTH(B5),"/",DAY(B5)))</f>
        <v>12 : 28 Tue  2015/5/26</v>
      </c>
      <c r="L5" s="115"/>
      <c r="M5" s="114" t="str">
        <f>IF(AND(HOUR(D5)&gt;=0,HOUR(D16)&lt;=4),CONCATENATE("",IF(MINUTE(D5)+30&gt;=60,HOUR(D5)+21,HOUR(D5)+20)," : ",IF(MINUTE(D5)+30&gt;=60,MINUTE(D5)-30,MINUTE(D5)+30)," : ",CHOOSE(WEEKDAY(DATE(YEAR(B5-1),MONTH(B5-1),DAY(B5-1)),1),"Sun ","Mon ","Tue ","Wed ","Thu ","Fri  ","Sat ")," ",YEAR(B5-1),"/",MONTH(B5-1),"/",DAY(B5-1)),CONCATENATE("",IF(MINUTE(D5)-30&gt;=0,HOUR(D5)-3,HOUR(D5)-4)," : ",IF(MINUTE(D5)-30&gt;=0,MINUTE(D5)-30,MINUTE(D5)+30)," ",CHOOSE(WEEKDAY(DATE(YEAR(B5),MONTH(B5),DAY(B5)),1),"Sun ","Mon ","Tue ","Wed ","Thu","Fri ","Sat ")," ",YEAR(B5),"/",MONTH(B5),"/",DAY(B5)))</f>
        <v>1 : 58 Wed  2015/5/27</v>
      </c>
      <c r="N5" s="115"/>
      <c r="O5" s="114" t="str">
        <f>IF(AND(HOUR(D5)&gt;=0,HOUR(D5)&lt;=0),CONCATENATE("",HOUR(D5)+23," : ",MINUTE(D5)," ",CHOOSE(WEEKDAY(DATE(YEAR(B5-1),MONTH(B5-1),DAY(B5-1)),1),"Sun ","Mon ","Tue ","Wed ","Thu ","Fri  ","Sat ")," ",YEAR(B5-1),"/",MONTH(B5-1),"/",DAY(B5-1)),CONCATENATE("",HOUR(D5)-1," : ",MINUTE(D5)," ",CHOOSE(WEEKDAY(DATE(YEAR(B5),MONTH(B5),DAY(B5)),1),"Sun ","Mon ","Tue ","Wed ","Thu","Fri ","Sat ")," ",YEAR(B5),"/",MONTH(B5),"/",DAY(B5)))</f>
        <v>4 : 28 Wed  2015/5/27</v>
      </c>
      <c r="P5" s="115"/>
    </row>
    <row r="6" spans="1:16" s="3" customFormat="1" ht="24" hidden="1">
      <c r="A6"/>
      <c r="B6" s="13">
        <v>37437</v>
      </c>
      <c r="C6" s="16">
        <v>37437</v>
      </c>
      <c r="D6" s="15">
        <v>0.8333333333333334</v>
      </c>
      <c r="E6" s="17" t="str">
        <f>IF(AND(HOUR(D6)&gt;=0,HOUR(D6)&lt;=7),CONCATENATE("",HOUR(D6)+16," : ",MINUTE(D6)," ",CHOOSE(WEEKDAY(DATE(YEAR(B6-1),MONTH(B6-1),DAY(B6-1)),1),"Sun ","Mon ","Tue ","Wed ","Thu ","Fri  ","Sat ")," ",YEAR(B6-1),"/",MONTH(B6-1),"/",DAY(B6-1)),CONCATENATE("",HOUR(D6)-8," : ",MINUTE(D6)," ",CHOOSE(WEEKDAY(DATE(YEAR(B6),MONTH(B6),DAY(B6)),1),"Sun ","Mon ","Tue ","Wed ","Thu","Fri ","Sat ")," ",YEAR(B6),"/",MONTH(B6),"/",DAY(B6)))</f>
        <v>12 : 0 Sun  2002/6/30</v>
      </c>
      <c r="F6" s="18">
        <v>64</v>
      </c>
      <c r="G6" s="100">
        <v>37072</v>
      </c>
      <c r="H6" s="101">
        <v>0.8333333333333334</v>
      </c>
      <c r="I6" s="18" t="s">
        <v>2</v>
      </c>
      <c r="J6" s="102" t="s">
        <v>3</v>
      </c>
      <c r="L6" s="19" t="str">
        <f>IF(AND(HOUR(D6)&gt;=0,HOUR(D6)&lt;=12),CONCATENATE("",HOUR(D6)+11," : ",MINUTE(D6)," ",CHOOSE(WEEKDAY(DATE(YEAR(B6-1),MONTH(B6-1),DAY(B6-1)),1),"Sun ","Mon ","Tue ","Wed ","Thu ","Fri  ","Sat ")," ",YEAR(B6-1),"/",MONTH(B6-1),"/",DAY(B6-1)),CONCATENATE("",HOUR(D6)-13," : ",MINUTE(D6)," ",CHOOSE(WEEKDAY(DATE(YEAR(B6),MONTH(B6),DAY(B6)),1),"Sun ","Mon ","Tue ","Wed ","Thu","Fri ","Sat ")," ",YEAR(B6),"/",MONTH(B6),"/",DAY(B6)))</f>
        <v>7 : 0 Sun  2002/6/30</v>
      </c>
      <c r="N6" s="19" t="str">
        <f>IF(AND(HOUR(D6)&gt;=0,HOUR(D6)&lt;=15),CONCATENATE("",HOUR(D6)+8," : ",MINUTE(D6)," ",CHOOSE(WEEKDAY(DATE(YEAR(B6-1),MONTH(B6-1),DAY(B6-1)),1),"Sun ","Mon ","Tue ","Wed ","Thu ","Fri  ","Sat ")," ",YEAR(B6-1),"/",MONTH(B6-1),"/",DAY(B6-1)),CONCATENATE("",HOUR(D6)-16," : ",MINUTE(D6)," ",CHOOSE(WEEKDAY(DATE(YEAR(B6),MONTH(B6),DAY(B6)),1),"Sun ","Mon ","Tue ","Wed ","Thu","Fri ","Sat ")," ",YEAR(B6),"/",MONTH(B6),"/",DAY(B6)))</f>
        <v>4 : 0 Sun  2002/6/30</v>
      </c>
      <c r="P6" s="19" t="str">
        <f>IF(AND(HOUR(D6)&gt;=0,HOUR(D6)&lt;=15),CONCATENATE("",HOUR(D6)+8," : ",MINUTE(D6)," ",CHOOSE(WEEKDAY(DATE(YEAR(B6-1),MONTH(B6-1),DAY(B6-1)),1),"Sun ","Mon ","Tue ","Wed ","Thu ","Fri  ","Sat ")," ",YEAR(B6-1),"/",MONTH(B6-1),"/",DAY(B6-1)),CONCATENATE("",HOUR(D6)-16," : ",MINUTE(D6)," ",CHOOSE(WEEKDAY(DATE(YEAR(B6),MONTH(B6),DAY(B6)),1),"Sun ","Mon ","Tue ","Wed ","Thu","Fri ","Sat ")," ",YEAR(B6),"/",MONTH(B6),"/",DAY(B6)))</f>
        <v>4 : 0 Sun  2002/6/30</v>
      </c>
    </row>
    <row r="7" spans="1:13" s="3" customFormat="1" ht="13.5">
      <c r="A7" s="9"/>
      <c r="D7" s="85" t="e">
        <f>FIND(":",D5)</f>
        <v>#VALUE!</v>
      </c>
      <c r="E7" s="85">
        <f>FIND(":",E5)</f>
        <v>4</v>
      </c>
      <c r="G7" s="85">
        <f>FIND(":",G5)</f>
        <v>4</v>
      </c>
      <c r="I7" s="85">
        <f>FIND(":",I5)</f>
        <v>4</v>
      </c>
      <c r="K7" s="85">
        <f>FIND(":",K5)</f>
        <v>4</v>
      </c>
      <c r="M7" s="85">
        <f>FIND(":",M5)</f>
        <v>3</v>
      </c>
    </row>
    <row r="8" spans="1:13" s="3" customFormat="1" ht="13.5">
      <c r="A8" s="9"/>
      <c r="D8" s="83" t="e">
        <f>LEFT(D5,D7-2)-0</f>
        <v>#VALUE!</v>
      </c>
      <c r="E8" s="83">
        <f>LEFT(E5,E7-2)-0</f>
        <v>20</v>
      </c>
      <c r="G8" s="83">
        <f>LEFT(G5,G7-2)-0</f>
        <v>21</v>
      </c>
      <c r="I8" s="83">
        <f>LEFT(I5,I7-2)-0</f>
        <v>15</v>
      </c>
      <c r="K8" s="83">
        <f>LEFT(K5,K7-2)-0</f>
        <v>12</v>
      </c>
      <c r="M8" s="83">
        <f>LEFT(M5,M7-2)-0</f>
        <v>1</v>
      </c>
    </row>
    <row r="9" ht="13.5">
      <c r="B9" t="s">
        <v>12</v>
      </c>
    </row>
    <row r="10" spans="2:21" ht="14.25">
      <c r="B10" s="110" t="s">
        <v>0</v>
      </c>
      <c r="C10" s="110"/>
      <c r="D10" s="10" t="s">
        <v>1</v>
      </c>
      <c r="E10" s="111" t="s">
        <v>6</v>
      </c>
      <c r="F10" s="112"/>
      <c r="G10" s="11" t="s">
        <v>7</v>
      </c>
      <c r="H10" s="12"/>
      <c r="I10" s="111" t="s">
        <v>121</v>
      </c>
      <c r="J10" s="113"/>
      <c r="K10" s="111" t="s">
        <v>122</v>
      </c>
      <c r="L10" s="113"/>
      <c r="M10" s="111" t="s">
        <v>10</v>
      </c>
      <c r="N10" s="113"/>
      <c r="P10" s="3"/>
      <c r="Q10" s="3"/>
      <c r="R10" s="3"/>
      <c r="T10" s="20"/>
      <c r="U10" s="21"/>
    </row>
    <row r="11" spans="2:20" ht="13.5">
      <c r="B11" s="13">
        <f>C11</f>
        <v>42151</v>
      </c>
      <c r="C11" s="14">
        <f>C1</f>
        <v>42151</v>
      </c>
      <c r="D11" s="99">
        <f>D1</f>
        <v>0.22795138888888888</v>
      </c>
      <c r="E11" s="114" t="str">
        <f>IF(AND(HOUR(D11)&gt;=0,HOUR(D11)&lt;=7),CONCATENATE("",HOUR(D11)+16," : ",MINUTE(D11)," ",CHOOSE(WEEKDAY(DATE(YEAR(B11-1),MONTH(B11-1),DAY(B11-1)),1),"Sun ","Mon ","Tue ","Wed ","Thu ","Fri  ","Sat ")," ",YEAR(B11-1),"/",MONTH(B11-1),"/",DAY(B11-1)),CONCATENATE("",HOUR(D11)-8," : ",MINUTE(D11)," ",CHOOSE(WEEKDAY(DATE(YEAR(B11),MONTH(B11),DAY(B11)),1),"Sun ","Mon ","Tue ","Wed ","Thu","Fri ","Sat ")," ",YEAR(B11),"/",MONTH(B11),"/",DAY(B11)))</f>
        <v>21 : 28 Tue  2015/5/26</v>
      </c>
      <c r="F11" s="115"/>
      <c r="G11" s="114" t="str">
        <f>IF(AND(HOUR(D11)&gt;=0,HOUR(D11)&lt;=6),CONCATENATE("",HOUR(D11)+17," : ",MINUTE(D11)," ",CHOOSE(WEEKDAY(DATE(YEAR(B11-1),MONTH(B11-1),DAY(B11-1)),1),"Sun ","Mon ","Tue ","Wed ","Thu ","Fri  ","Sat ")," ",YEAR(B11-1),"/",MONTH(B11-1),"/",DAY(B11-1)),CONCATENATE("",HOUR(D11)-7," : ",MINUTE(D11)," ",CHOOSE(WEEKDAY(DATE(YEAR(B11),MONTH(B11),DAY(B11)),1),"Sun ","Mon ","Tue ","Wed ","Thu","Fri ","Sat ")," ",YEAR(B11),"/",MONTH(B11),"/",DAY(B11)))</f>
        <v>22 : 28 Tue  2015/5/26</v>
      </c>
      <c r="H11" s="115"/>
      <c r="I11" s="114" t="str">
        <f>IF(AND(HOUR(D11)&gt;=0,HOUR(D11)&lt;=12),CONCATENATE("",HOUR(D11)+11," : ",MINUTE(D11)," ",CHOOSE(WEEKDAY(DATE(YEAR(B11-1),MONTH(B11-1),DAY(B11-1)),1),"Sun ","Mon ","Tue ","Wed ","Thu ","Fri  ","Sat ")," ",YEAR(B11-1),"/",MONTH(B11-1),"/",DAY(B11-1)),CONCATENATE("",HOUR(D11)-13," : ",MINUTE(D11)," ",CHOOSE(WEEKDAY(DATE(YEAR(B11),MONTH(B11),DAY(B11)),1),"Sun ","Mon ","Tue ","Wed ","Thu","Fri ","Sat ")," ",YEAR(B11),"/",MONTH(B11),"/",DAY(B11)))</f>
        <v>16 : 28 Tue  2015/5/26</v>
      </c>
      <c r="J11" s="115"/>
      <c r="K11" s="114" t="str">
        <f>IF(AND(HOUR(D11)&gt;=0,HOUR(D11)&lt;=15),CONCATENATE("",HOUR(D11)+8," : ",MINUTE(D11)," ",CHOOSE(WEEKDAY(DATE(YEAR(B11-1),MONTH(B11-1),DAY(B11-1)),1),"Sun ","Mon ","Tue ","Wed ","Thu ","Fri  ","Sat ")," ",YEAR(B11-1),"/",MONTH(B11-1),"/",DAY(B11-1)),CONCATENATE("",HOUR(D11)-16," : ",MINUTE(D11)," ",CHOOSE(WEEKDAY(DATE(YEAR(B11),MONTH(B11),DAY(B11)),1),"Sun ","Mon ","Tue ","Wed ","Thu","Fri ","Sat ")," ",YEAR(B11),"/",MONTH(B11),"/",DAY(B11)))</f>
        <v>13 : 28 Tue  2015/5/26</v>
      </c>
      <c r="L11" s="115"/>
      <c r="M11" s="114" t="str">
        <f>IF(AND(HOUR(D11)&gt;=0,HOUR(D11)&lt;=22),CONCATENATE("",HOUR(D11)+1," : ",MINUTE(D11)," ",CHOOSE(WEEKDAY(DATE(YEAR(B11),MONTH(B11),DAY(B11)),1),"Sun ","Mon ","Tue ","Wed ","Thu ","Fri  ","Sat ")," ",YEAR(B11),"/",MONTH(B11),"/",DAY(B11)),CONCATENATE("",HOUR(D11)-23," : ",MINUTE(D11)," ",CHOOSE(WEEKDAY(DATE(YEAR(B11+1),MONTH(B11+1),DAY(B11+1)),1),"Sun ","Mon ","Tue ","Wed ","Thu","Fri ","Sat ")," ",YEAR(B11+1),"/",MONTH(B11+1),"/",DAY(B11+1)))</f>
        <v>6 : 28 Wed  2015/5/27</v>
      </c>
      <c r="N11" s="116"/>
      <c r="T11" s="22"/>
    </row>
    <row r="12" spans="5:14" ht="13.5">
      <c r="E12" s="85">
        <f>FIND(":",E11)</f>
        <v>4</v>
      </c>
      <c r="F12" s="3"/>
      <c r="G12" s="85">
        <f>FIND(":",G11)</f>
        <v>4</v>
      </c>
      <c r="H12" s="3"/>
      <c r="I12" s="85">
        <f>FIND(":",I11)</f>
        <v>4</v>
      </c>
      <c r="J12" s="3"/>
      <c r="K12" s="85">
        <f>FIND(":",K11)</f>
        <v>4</v>
      </c>
      <c r="L12" s="3"/>
      <c r="M12" s="85">
        <f>FIND(":",M11)</f>
        <v>3</v>
      </c>
      <c r="N12" s="3"/>
    </row>
    <row r="13" spans="5:14" ht="13.5">
      <c r="E13" s="83">
        <f>LEFT(E11,E12-2)-0</f>
        <v>21</v>
      </c>
      <c r="F13" s="3"/>
      <c r="G13" s="83">
        <f>LEFT(G11,G12-2)-0</f>
        <v>22</v>
      </c>
      <c r="H13" s="3"/>
      <c r="I13" s="83">
        <f>LEFT(I11,I12-2)-0</f>
        <v>16</v>
      </c>
      <c r="J13" s="3"/>
      <c r="K13" s="83">
        <f>LEFT(K11,K12-2)-0</f>
        <v>13</v>
      </c>
      <c r="L13" s="3"/>
      <c r="M13" s="83">
        <f>LEFT(M11,M12-2)-0</f>
        <v>6</v>
      </c>
      <c r="N13" s="3"/>
    </row>
    <row r="14" ht="13.5">
      <c r="B14" t="s">
        <v>117</v>
      </c>
    </row>
    <row r="15" spans="2:21" ht="14.25">
      <c r="B15" s="110" t="s">
        <v>0</v>
      </c>
      <c r="C15" s="110"/>
      <c r="D15" s="10" t="s">
        <v>1</v>
      </c>
      <c r="E15" s="111" t="s">
        <v>6</v>
      </c>
      <c r="F15" s="112"/>
      <c r="G15" s="11" t="s">
        <v>7</v>
      </c>
      <c r="H15" s="12"/>
      <c r="I15" s="111" t="s">
        <v>121</v>
      </c>
      <c r="J15" s="113"/>
      <c r="K15" s="111" t="s">
        <v>122</v>
      </c>
      <c r="L15" s="113"/>
      <c r="M15" s="111" t="s">
        <v>10</v>
      </c>
      <c r="N15" s="113"/>
      <c r="P15" s="3"/>
      <c r="Q15" s="3"/>
      <c r="R15" s="3"/>
      <c r="T15" s="20"/>
      <c r="U15" s="21"/>
    </row>
    <row r="16" spans="2:20" ht="13.5">
      <c r="B16" s="13">
        <f>C16</f>
        <v>42151</v>
      </c>
      <c r="C16" s="14">
        <f>C1</f>
        <v>42151</v>
      </c>
      <c r="D16" s="99">
        <f>D1</f>
        <v>0.22795138888888888</v>
      </c>
      <c r="E16" s="114" t="str">
        <f>IF(AND(HOUR(D16)&gt;=0,HOUR(D16)&lt;=5),CONCATENATE("",IF(MINUTE(D16)+30&gt;=60,HOUR(D16)+19,HOUR(D16)+18)," : ",IF(MINUTE(D16)+30&gt;=60,MINUTE(D16)-30,MINUTE(D16)+30)," : ",CHOOSE(WEEKDAY(DATE(YEAR(B16-1),MONTH(B16-1),DAY(B16-1)),1),"Sun ","Mon ","Tue ","Wed ","Thu ","Fri  ","Sat ")," ",YEAR(B16-1),"/",MONTH(B16-1),"/",DAY(B16-1)),CONCATENATE("",IF(MINUTE(D16)-30&gt;=0,HOUR(D16)-5,HOUR(D16)-6)," : ",IF(MINUTE(D16)-30&gt;=0,MINUTE(D16)-30,MINUTE(D16)+30)," ",CHOOSE(WEEKDAY(DATE(YEAR(B16),MONTH(B16),DAY(B16)),1),"Sun ","Mon ","Tue ","Wed ","Thu","Fri ","Sat ")," ",YEAR(B16),"/",MONTH(B16),"/",DAY(B16)))</f>
        <v>23 : 58 : Tue  2015/5/26</v>
      </c>
      <c r="F16" s="115"/>
      <c r="G16" s="114" t="str">
        <f>IF(AND(HOUR(D16)&gt;=0,HOUR(D16)&lt;=3),CONCATENATE("",IF(MINUTE(D16)+30&gt;=60,HOUR(D16)+20,HOUR(D16)+19)," : ",IF(MINUTE(D16)+30&gt;=60,MINUTE(D16)-30,MINUTE(D16)+30)," : ",CHOOSE(WEEKDAY(DATE(YEAR(B16-1),MONTH(B16-1),DAY(B16-1)),1),"Sun ","Mon ","Tue ","Wed ","Thu ","Fri  ","Sat ")," ",YEAR(B16-1),"/",MONTH(B16-1),"/",DAY(B16-1)),CONCATENATE("",IF(MINUTE(D16)-30&gt;=0,HOUR(D16)-4,HOUR(D16)-5)," : ",IF(MINUTE(D16)-30&gt;=0,MINUTE(D16)-30,MINUTE(D16)+30)," ",CHOOSE(WEEKDAY(DATE(YEAR(B16),MONTH(B16),DAY(B16)),1),"Sun ","Mon ","Tue ","Wed ","Thu","Fri ","Sat ")," ",YEAR(B16),"/",MONTH(B16),"/",DAY(B16)))</f>
        <v>0 : 58 Wed  2015/5/27</v>
      </c>
      <c r="H16" s="115"/>
      <c r="I16" s="114" t="str">
        <f>IF(AND(HOUR(D16)&gt;=0,HOUR(D16)&lt;=10,NOT(HOUR(D16)+14=24)),CONCATENATE("",IF(MINUTE(D16)+30&gt;=60,HOUR(D16)+14,HOUR(D16)+13)," : ",IF(MINUTE(D16)+30&gt;=60,MINUTE(D16)-30,MINUTE(D16)+30)," : ",CHOOSE(WEEKDAY(DATE(YEAR(B16-1),MONTH(B16-1),DAY(B16-1)),1),"Sun ","Mon ","Tue ","Wed ","Thu ","Fri  ","Sat ")," ",YEAR(B16-1),"/",MONTH(B16-1),"/",DAY(B16-1)),CONCATENATE("",IF(MINUTE(D16)-30&gt;=0,HOUR(D16)-10,HOUR(D16)-11)," : ",IF(MINUTE(D16)-30&gt;=0,MINUTE(D16)-30,MINUTE(D16)+30)," ",CHOOSE(WEEKDAY(DATE(YEAR(B16),MONTH(B16),DAY(B16)),1),"Sun ","Mon ","Tue ","Wed ","Thu","Fri ","Sat ")," ",YEAR(B16),"/",MONTH(B16),"/",DAY(B16)))</f>
        <v>18 : 58 : Tue  2015/5/26</v>
      </c>
      <c r="J16" s="115"/>
      <c r="K16" s="114" t="str">
        <f>IF(AND(HOUR(D16)&gt;=0,HOUR(D16)&lt;=13),CONCATENATE("",IF(MINUTE(D16)+30&gt;=60,HOUR(D16)+11,HOUR(D16)+10)," : ",IF(MINUTE(D16)+30&gt;=60,MINUTE(D16)-30,MINUTE(D16)+30)," : ",CHOOSE(WEEKDAY(DATE(YEAR(B16-1),MONTH(B16-1),DAY(B16-1)),1),"Sun ","Mon ","Tue ","Wed ","Thu ","Fri  ","Sat ")," ",YEAR(B16-1),"/",MONTH(B16-1),"/",DAY(B16-1)),CONCATENATE("",IF(MINUTE(D16)-30&gt;=0,HOUR(D16)-13,HOUR(D16)-14)," : ",IF(MINUTE(D16)-30&gt;=0,MINUTE(D16)-30,MINUTE(D16)+30)," ",CHOOSE(WEEKDAY(DATE(YEAR(B16),MONTH(B16),DAY(B16)),1),"Sun ","Mon ","Tue ","Wed ","Thu","Fri ","Sat ")," ",YEAR(B16),"/",MONTH(B16),"/",DAY(B16)))</f>
        <v>15 : 58 : Tue  2015/5/26</v>
      </c>
      <c r="L16" s="115"/>
      <c r="M16" s="114" t="str">
        <f>IF(AND(HOUR(D16)&gt;=0,HOUR(D16)&lt;=19),CONCATENATE("",IF(MINUTE(D16)+30&gt;=60,HOUR(D16)+4,HOUR(D16)+3)," : ",IF(MINUTE(D16)+30&gt;=60,MINUTE(D16)-30,MINUTE(D16)+30)," ",CHOOSE(WEEKDAY(DATE(YEAR(B16),MONTH(B16),DAY(B16)),1),"Sun ","Mon ","Tue ","Wed ","Thu ","Fri  ","Sat ")," ",YEAR(B16),"/",MONTH(B16),"/",DAY(B16)),CONCATENATE("",IF(MINUTE(D16)+30&gt;=60,HOUR(D16)-20,HOUR(D16)-21)," : ",IF(MINUTE(D16)+30&gt;=60,MINUTE(D16)-30,MINUTE(D16)+30)," ",CHOOSE(WEEKDAY(DATE(YEAR(B16+1),MONTH(B16+1),DAY(B16+1)),1),"Sun ","Mon ","Tue ","Wed ","Thu","Fri ","Sat ")," ",YEAR(B16+1),"/",MONTH(B16+1),"/",DAY(B16+1)))</f>
        <v>8 : 58 Wed  2015/5/27</v>
      </c>
      <c r="N16" s="116"/>
      <c r="T16" s="22"/>
    </row>
    <row r="17" spans="5:14" ht="13.5">
      <c r="E17" s="85">
        <f>FIND(":",E16)</f>
        <v>4</v>
      </c>
      <c r="F17" s="3"/>
      <c r="G17" s="85">
        <f>FIND(":",G16)</f>
        <v>3</v>
      </c>
      <c r="H17" s="3"/>
      <c r="I17" s="85">
        <f>FIND(":",I16)</f>
        <v>4</v>
      </c>
      <c r="J17" s="3"/>
      <c r="K17" s="85">
        <f>FIND(":",K16)</f>
        <v>4</v>
      </c>
      <c r="L17" s="3"/>
      <c r="M17" s="85">
        <f>FIND(":",M16)</f>
        <v>3</v>
      </c>
      <c r="N17" s="3"/>
    </row>
    <row r="18" spans="5:14" ht="13.5">
      <c r="E18" s="83">
        <f>LEFT(E16,E17-2)-0</f>
        <v>23</v>
      </c>
      <c r="F18" s="3"/>
      <c r="G18" s="83">
        <f>LEFT(G16,G17-2)-0</f>
        <v>0</v>
      </c>
      <c r="H18" s="3"/>
      <c r="I18" s="83">
        <f>LEFT(I16,I17-2)-0</f>
        <v>18</v>
      </c>
      <c r="J18" s="3"/>
      <c r="K18" s="83">
        <f>LEFT(K16,K17-2)-0</f>
        <v>15</v>
      </c>
      <c r="L18" s="3"/>
      <c r="M18" s="83">
        <f>LEFT(M16,M17-2)-0</f>
        <v>8</v>
      </c>
      <c r="N18" s="3"/>
    </row>
    <row r="19" ht="13.5">
      <c r="B19" t="s">
        <v>11</v>
      </c>
    </row>
    <row r="20" spans="2:21" ht="14.25">
      <c r="B20" s="117" t="s">
        <v>0</v>
      </c>
      <c r="C20" s="117"/>
      <c r="D20" s="23" t="s">
        <v>1</v>
      </c>
      <c r="E20" s="111" t="s">
        <v>6</v>
      </c>
      <c r="F20" s="112"/>
      <c r="G20" s="111" t="s">
        <v>121</v>
      </c>
      <c r="H20" s="113"/>
      <c r="I20" s="111" t="s">
        <v>122</v>
      </c>
      <c r="J20" s="113"/>
      <c r="K20" s="111" t="s">
        <v>12</v>
      </c>
      <c r="L20" s="113"/>
      <c r="M20" s="111" t="s">
        <v>10</v>
      </c>
      <c r="N20" s="113"/>
      <c r="P20" s="3"/>
      <c r="Q20" s="3"/>
      <c r="R20" s="3"/>
      <c r="T20" s="20"/>
      <c r="U20" s="21"/>
    </row>
    <row r="21" spans="2:20" ht="13.5">
      <c r="B21" s="13">
        <f>C21</f>
        <v>42151</v>
      </c>
      <c r="C21" s="24">
        <f>C1</f>
        <v>42151</v>
      </c>
      <c r="D21" s="99">
        <f>D1</f>
        <v>0.22795138888888888</v>
      </c>
      <c r="E21" s="114" t="str">
        <f>IF(AND(HOUR(D21)&gt;=0,HOUR(D21)&lt;=1),CONCATENATE("",HOUR(D21)+22," : ",MINUTE(D21)," ",CHOOSE(WEEKDAY(DATE(YEAR(B21-1),MONTH(B21-1),DAY(B21-1)),1),"Sun ","Mon ","Tue ","Wed ","Thu ","Fri  ","Sat ")," ",YEAR(B21-1),"/",MONTH(B21-1),"/",DAY(B21-1)),CONCATENATE("",HOUR(D21)-2," : ",MINUTE(D21)," ",CHOOSE(WEEKDAY(DATE(YEAR(B21),MONTH(B21),DAY(B21)),1),"Sun ","Mon ","Tue ","Wed ","Thu","Fri ","Sat ")," ",YEAR(B21),"/",MONTH(B21),"/",DAY(B21)))</f>
        <v>3 : 28 Wed  2015/5/27</v>
      </c>
      <c r="F21" s="115"/>
      <c r="G21" s="114" t="str">
        <f>IF(AND(HOUR(D21)&gt;=0,HOUR(D21)&lt;=6),CONCATENATE("",HOUR(D21)+17," : ",MINUTE(D21)," ",CHOOSE(WEEKDAY(DATE(YEAR(B21-1),MONTH(B21-1),DAY(B21-1)),1),"Sun ","Mon ","Tue ","Wed ","Thu ","Fri  ","Sat ")," ",YEAR(B21-1),"/",MONTH(B21-1),"/",DAY(B21-1)),CONCATENATE("",HOUR(D21)-7," : ",MINUTE(D21)," ",CHOOSE(WEEKDAY(DATE(YEAR(B21),MONTH(B21),DAY(B21)),1),"Sun ","Mon ","Tue ","Wed ","Thu","Fri ","Sat ")," ",YEAR(B21),"/",MONTH(B21),"/",DAY(B21)))</f>
        <v>22 : 28 Tue  2015/5/26</v>
      </c>
      <c r="H21" s="115"/>
      <c r="I21" s="114" t="str">
        <f>IF(AND(HOUR(D21)&gt;=0,HOUR(D21)&lt;=9),CONCATENATE("",HOUR(D21)+14," : ",MINUTE(D21)," ",CHOOSE(WEEKDAY(DATE(YEAR(B21-1),MONTH(B21-1),DAY(B21-1)),1),"Sun ","Mon ","Tue ","Wed ","Thu ","Fri  ","Sat ")," ",YEAR(B21-1),"/",MONTH(B21-1),"/",DAY(B21-1)),CONCATENATE("",HOUR(D21)-10," : ",MINUTE(D21)," ",CHOOSE(WEEKDAY(DATE(YEAR(B21),MONTH(B21),DAY(B21)),1),"Sun ","Mon ","Tue ","Wed ","Thu","Fri ","Sat ")," ",YEAR(B21),"/",MONTH(B21),"/",DAY(B21)))</f>
        <v>19 : 28 Tue  2015/5/26</v>
      </c>
      <c r="J21" s="115"/>
      <c r="K21" s="114" t="str">
        <f>IF(AND(HOUR(D21)&gt;=0,HOUR(D21)&lt;=17),CONCATENATE("",HOUR(D21)+6," : ",MINUTE(D21)," ",CHOOSE(WEEKDAY(DATE(YEAR(B21),MONTH(B21),DAY(B21)),1),"Sun ","Mon ","Tue ","Wed ","Thu ","Fri  ","Sat ")," ",YEAR(B21),"/",MONTH(B21),"/",DAY(B21)),CONCATENATE("",HOUR(D21)-18," : ",MINUTE(D21)," ",CHOOSE(WEEKDAY(DATE(YEAR(B21+1),MONTH(B21+1),DAY(B21+1)),1),"Sun ","Mon ","Tue ","Wed ","Thu","Fri ","Sat ")," ",YEAR(B21+1),"/",MONTH(B21+1),"/",DAY(B21+1)))</f>
        <v>11 : 28 Wed  2015/5/27</v>
      </c>
      <c r="L21" s="115"/>
      <c r="M21" s="114" t="str">
        <f>IF(AND(HOUR(D21)&gt;=0,HOUR(D21)&lt;=16),CONCATENATE("",HOUR(D21)+7," : ",MINUTE(D21)," ",CHOOSE(WEEKDAY(DATE(YEAR(B21),MONTH(B21),DAY(B21)),1),"Sun ","Mon ","Tue ","Wed ","Thu ","Fri  ","Sat ")," ",YEAR(B21),"/",MONTH(B21),"/",DAY(B21)),CONCATENATE("",HOUR(D21)-17," : ",MINUTE(D21)," ",CHOOSE(WEEKDAY(DATE(YEAR(B21+1),MONTH(B21+1),DAY(B21+1)),1),"Sun ","Mon ","Tue ","Wed ","Thu","Fri ","Sat ")," ",YEAR(B21+1),"/",MONTH(B21+1),"/",DAY(B21+1)))</f>
        <v>12 : 28 Wed  2015/5/27</v>
      </c>
      <c r="N21" s="116"/>
      <c r="T21" s="22"/>
    </row>
    <row r="22" spans="5:14" ht="13.5">
      <c r="E22" s="85">
        <f>FIND(":",E21)</f>
        <v>3</v>
      </c>
      <c r="F22" s="3"/>
      <c r="G22" s="85">
        <f>FIND(":",G21)</f>
        <v>4</v>
      </c>
      <c r="H22" s="3"/>
      <c r="I22" s="85">
        <f>FIND(":",I21)</f>
        <v>4</v>
      </c>
      <c r="J22" s="3"/>
      <c r="K22" s="85">
        <f>FIND(":",K21)</f>
        <v>4</v>
      </c>
      <c r="L22" s="3"/>
      <c r="M22" s="85">
        <f>FIND(":",M21)</f>
        <v>4</v>
      </c>
      <c r="N22" s="3"/>
    </row>
    <row r="23" spans="5:14" ht="13.5">
      <c r="E23" s="83">
        <f>LEFT(E21,E22-2)-0</f>
        <v>3</v>
      </c>
      <c r="F23" s="3"/>
      <c r="G23" s="83">
        <f>LEFT(G21,G22-2)-0</f>
        <v>22</v>
      </c>
      <c r="H23" s="3"/>
      <c r="I23" s="83">
        <f>LEFT(I21,I22-2)-0</f>
        <v>19</v>
      </c>
      <c r="J23" s="3"/>
      <c r="K23" s="83">
        <f>LEFT(K21,K22-2)-0</f>
        <v>11</v>
      </c>
      <c r="L23" s="3"/>
      <c r="M23" s="83">
        <f>LEFT(M21,M22-2)-0</f>
        <v>12</v>
      </c>
      <c r="N23" s="3"/>
    </row>
    <row r="24" ht="13.5">
      <c r="B24" t="s">
        <v>7</v>
      </c>
    </row>
    <row r="25" spans="2:21" ht="14.25">
      <c r="B25" s="117" t="s">
        <v>0</v>
      </c>
      <c r="C25" s="117" t="s">
        <v>13</v>
      </c>
      <c r="D25" s="25" t="s">
        <v>1</v>
      </c>
      <c r="E25" s="111" t="s">
        <v>6</v>
      </c>
      <c r="F25" s="112"/>
      <c r="G25" s="111" t="s">
        <v>121</v>
      </c>
      <c r="H25" s="113"/>
      <c r="I25" s="111" t="s">
        <v>122</v>
      </c>
      <c r="J25" s="113"/>
      <c r="K25" s="111" t="s">
        <v>12</v>
      </c>
      <c r="L25" s="113"/>
      <c r="M25" s="111" t="s">
        <v>10</v>
      </c>
      <c r="N25" s="113"/>
      <c r="P25" s="3"/>
      <c r="Q25" s="3"/>
      <c r="R25" s="3"/>
      <c r="T25" s="20"/>
      <c r="U25" s="21"/>
    </row>
    <row r="26" spans="2:20" ht="13.5">
      <c r="B26" s="13">
        <f>C26</f>
        <v>42151</v>
      </c>
      <c r="C26" s="14">
        <f>C1</f>
        <v>42151</v>
      </c>
      <c r="D26" s="99">
        <f>D1</f>
        <v>0.22795138888888888</v>
      </c>
      <c r="E26" s="114" t="str">
        <f>IF(AND(HOUR(D26)&gt;=0,HOUR(D26)&lt;=0),CONCATENATE("",HOUR(D26)+23," : ",MINUTE(D26)," ",CHOOSE(WEEKDAY(DATE(YEAR(B26-1),MONTH(B26-1),DAY(B26-1)),1),"Sun ","Mon ","Tue ","Wed ","Thu ","Fri  ","Sat ")," ",YEAR(B26-1),"/",MONTH(B26-1),"/",DAY(B26-1)),CONCATENATE("",HOUR(D26)-1," : ",MINUTE(D26)," ",CHOOSE(WEEKDAY(DATE(YEAR(B26),MONTH(B26),DAY(B26)),1),"Sun ","Mon ","Tue ","Wed ","Thu","Fri ","Sat ")," ",YEAR(B26),"/",MONTH(B26),"/",DAY(B26)))</f>
        <v>4 : 28 Wed  2015/5/27</v>
      </c>
      <c r="F26" s="115"/>
      <c r="G26" s="114" t="str">
        <f>IF(AND(HOUR(D26)&gt;=0,HOUR(D26)&lt;=5),CONCATENATE("",HOUR(D26)+18," : ",MINUTE(D26)," ",CHOOSE(WEEKDAY(DATE(YEAR(B26-1),MONTH(B26-1),DAY(B26-1)),1),"Sun ","Mon ","Tue ","Wed ","Thu ","Fri  ","Sat ")," ",YEAR(B26-1),"/",MONTH(B26-1),"/",DAY(B26-1)),CONCATENATE("",HOUR(D26)-6," : ",MINUTE(D26)," ",CHOOSE(WEEKDAY(DATE(YEAR(B26),MONTH(B26),DAY(B26)),1),"Sun ","Mon ","Tue ","Wed ","Thu","Fri ","Sat ")," ",YEAR(B26),"/",MONTH(B26),"/",DAY(B26)))</f>
        <v>23 : 28 Tue  2015/5/26</v>
      </c>
      <c r="H26" s="115"/>
      <c r="I26" s="114" t="str">
        <f>IF(AND(HOUR(D26)&gt;=0,HOUR(D26)&lt;=8),CONCATENATE("",HOUR(D26)+15," : ",MINUTE(D26)," ",CHOOSE(WEEKDAY(DATE(YEAR(B26-1),MONTH(B26-1),DAY(B26-1)),1),"Sun ","Mon ","Tue ","Wed ","Thu ","Fri  ","Sat ")," ",YEAR(B26-1),"/",MONTH(B26-1),"/",DAY(B26-1)),CONCATENATE("",HOUR(D26)-9," : ",MINUTE(D26)," ",CHOOSE(WEEKDAY(DATE(YEAR(B26),MONTH(B26),DAY(B26)),1),"Sun ","Mon ","Tue ","Wed ","Thu","Fri ","Sat ")," ",YEAR(B26),"/",MONTH(B26),"/",DAY(B26)))</f>
        <v>20 : 28 Tue  2015/5/26</v>
      </c>
      <c r="J26" s="115"/>
      <c r="K26" s="114" t="str">
        <f>IF(AND(HOUR(D26)&gt;=0,HOUR(D26)&lt;=16),CONCATENATE("",HOUR(D26)+7," : ",MINUTE(D26)," ",CHOOSE(WEEKDAY(DATE(YEAR(B26),MONTH(B26),DAY(B26)),1),"Sun ","Mon ","Tue ","Wed ","Thu ","Fri  ","Sat ")," ",YEAR(B26),"/",MONTH(B26),"/",DAY(B26)),CONCATENATE("",HOUR(D26)-17," : ",MINUTE(D26)," ",CHOOSE(WEEKDAY(DATE(YEAR(B26+1),MONTH(B26+1),DAY(B26+1)),1),"Sun ","Mon ","Tue ","Wed ","Thu","Fri ","Sat ")," ",YEAR(B26+1),"/",MONTH(B26+1),"/",DAY(B26+1)))</f>
        <v>12 : 28 Wed  2015/5/27</v>
      </c>
      <c r="L26" s="115"/>
      <c r="M26" s="114" t="str">
        <f>IF(AND(HOUR(D26)&gt;=0,HOUR(D26)&lt;=15),CONCATENATE("",HOUR(D26)+8," : ",MINUTE(D26)," ",CHOOSE(WEEKDAY(DATE(YEAR(B26),MONTH(B26),DAY(B26)),1),"Sun ","Mon ","Tue ","Wed ","Thu ","Fri  ","Sat ")," ",YEAR(B26),"/",MONTH(B26),"/",DAY(B26)),CONCATENATE("",HOUR(D26)-16," : ",MINUTE(D26)," ",CHOOSE(WEEKDAY(DATE(YEAR(B26+1),MONTH(B26+1),DAY(B26+1)),1),"Sun ","Mon ","Tue ","Wed ","Thu","Fri ","Sat ")," ",YEAR(B26+1),"/",MONTH(B26+1),"/",DAY(B26+1)))</f>
        <v>13 : 28 Wed  2015/5/27</v>
      </c>
      <c r="N26" s="116"/>
      <c r="T26" s="22"/>
    </row>
    <row r="27" spans="5:14" ht="13.5">
      <c r="E27" s="85">
        <f>FIND(":",E26)</f>
        <v>3</v>
      </c>
      <c r="F27" s="3"/>
      <c r="G27" s="85">
        <f>FIND(":",G26)</f>
        <v>4</v>
      </c>
      <c r="H27" s="3"/>
      <c r="I27" s="85">
        <f>FIND(":",I26)</f>
        <v>4</v>
      </c>
      <c r="J27" s="3"/>
      <c r="K27" s="85">
        <f>FIND(":",K26)</f>
        <v>4</v>
      </c>
      <c r="L27" s="3"/>
      <c r="M27" s="85">
        <f>FIND(":",M26)</f>
        <v>4</v>
      </c>
      <c r="N27" s="3"/>
    </row>
    <row r="28" spans="5:14" ht="13.5">
      <c r="E28" s="83">
        <f>LEFT(E26,E27-2)-0</f>
        <v>4</v>
      </c>
      <c r="F28" s="3"/>
      <c r="G28" s="83">
        <f>LEFT(G26,G27-2)-0</f>
        <v>23</v>
      </c>
      <c r="H28" s="3"/>
      <c r="I28" s="83">
        <f>LEFT(I26,I27-2)-0</f>
        <v>20</v>
      </c>
      <c r="J28" s="3"/>
      <c r="K28" s="83">
        <f>LEFT(K26,K27-2)-0</f>
        <v>12</v>
      </c>
      <c r="L28" s="3"/>
      <c r="M28" s="83">
        <f>LEFT(M26,M27-2)-0</f>
        <v>13</v>
      </c>
      <c r="N28" s="3"/>
    </row>
    <row r="29" spans="2:18" ht="13.5">
      <c r="B29" t="s">
        <v>14</v>
      </c>
      <c r="P29" s="3"/>
      <c r="Q29" s="3"/>
      <c r="R29" s="3"/>
    </row>
    <row r="30" spans="2:20" ht="14.25">
      <c r="B30" s="117" t="s">
        <v>0</v>
      </c>
      <c r="C30" s="117" t="s">
        <v>13</v>
      </c>
      <c r="D30" s="25" t="s">
        <v>1</v>
      </c>
      <c r="E30" s="111" t="s">
        <v>7</v>
      </c>
      <c r="F30" s="112"/>
      <c r="G30" s="111" t="s">
        <v>121</v>
      </c>
      <c r="H30" s="113"/>
      <c r="I30" s="111" t="s">
        <v>122</v>
      </c>
      <c r="J30" s="113"/>
      <c r="K30" s="111" t="s">
        <v>12</v>
      </c>
      <c r="L30" s="113"/>
      <c r="M30" s="111" t="s">
        <v>10</v>
      </c>
      <c r="N30" s="113"/>
      <c r="P30" s="3"/>
      <c r="T30" s="20"/>
    </row>
    <row r="31" spans="2:20" ht="13.5">
      <c r="B31" s="13">
        <f>C31</f>
        <v>42151</v>
      </c>
      <c r="C31" s="14">
        <f>C1</f>
        <v>42151</v>
      </c>
      <c r="D31" s="99">
        <f>D1</f>
        <v>0.22795138888888888</v>
      </c>
      <c r="E31" s="114" t="str">
        <f>IF(AND(HOUR(D31)&gt;=0,HOUR(D31)&lt;=22),CONCATENATE("",HOUR(D31)+1," : ",MINUTE(D31)," ",CHOOSE(WEEKDAY(DATE(YEAR(B31),MONTH(B31),DAY(B31)),1),"Sun ","Mon ","Tue ","Wed ","Thu ","Fri  ","Sat ")," ",YEAR(B31),"/",MONTH(B31),"/",DAY(B31)),CONCATENATE("",HOUR(D31)-23," : ",MINUTE(D31)," ",CHOOSE(WEEKDAY(DATE(YEAR(B31+1),MONTH(B31+1),DAY(B31+1)),1),"Sun ","Mon ","Tue ","Wed ","Thu","Fri ","Sat ")," ",YEAR(B31+1),"/",MONTH(B31+1),"/",DAY(B31+1)))</f>
        <v>6 : 28 Wed  2015/5/27</v>
      </c>
      <c r="F31" s="115"/>
      <c r="G31" s="114" t="str">
        <f>IF(AND(HOUR(D31)&gt;=0,HOUR(D31)&lt;=4),CONCATENATE("",HOUR(D31)+19," : ",MINUTE(D31)," ",CHOOSE(WEEKDAY(DATE(YEAR(B31-1),MONTH(B31-1),DAY(B31-1)),1),"Sun ","Mon ","Tue ","Wed ","Thu ","Fri  ","Sat ")," ",YEAR(B31-1),"/",MONTH(B31-1),"/",DAY(B31-1)),CONCATENATE("",HOUR(D31)-5," : ",MINUTE(D31)," ",CHOOSE(WEEKDAY(DATE(YEAR(B31),MONTH(B31),DAY(B31)),1),"Sun ","Mon ","Tue ","Wed ","Thu","Fri ","Sat ")," ",YEAR(B31),"/",MONTH(B31),"/",DAY(B31)))</f>
        <v>0 : 28 Wed  2015/5/27</v>
      </c>
      <c r="H31" s="115"/>
      <c r="I31" s="114" t="str">
        <f>IF(AND(HOUR(D31)&gt;=0,HOUR(D31)&lt;=7),CONCATENATE("",HOUR(D31)+16," : ",MINUTE(D31)," ",CHOOSE(WEEKDAY(DATE(YEAR(B31-1),MONTH(B31-1),DAY(B31-1)),1),"Sun ","Mon ","Tue ","Wed ","Thu ","Fri  ","Sat ")," ",YEAR(B31-1),"/",MONTH(B31-1),"/",DAY(B31-1)),CONCATENATE("",HOUR(D31)-8," : ",MINUTE(D31)," ",CHOOSE(WEEKDAY(DATE(YEAR(B31),MONTH(B31),DAY(B31)),1),"Sun ","Mon ","Tue ","Wed ","Thu","Fri ","Sat ")," ",YEAR(B31),"/",MONTH(B31),"/",DAY(B31)))</f>
        <v>21 : 28 Tue  2015/5/26</v>
      </c>
      <c r="J31" s="115"/>
      <c r="K31" s="114" t="str">
        <f>IF(AND(HOUR(D31)&gt;=0,HOUR(D31)&lt;=15),CONCATENATE("",HOUR(D31)+8," : ",MINUTE(D31)," ",CHOOSE(WEEKDAY(DATE(YEAR(B31),MONTH(B31),DAY(B31)),1),"Sun ","Mon ","Tue ","Wed ","Thu ","Fri  ","Sat ")," ",YEAR(B31),"/",MONTH(B31),"/",DAY(B31)),CONCATENATE("",HOUR(D31)-16," : ",MINUTE(D31)," ",CHOOSE(WEEKDAY(DATE(YEAR(B31+1),MONTH(B31+1),DAY(B31+1)),1),"Sun ","Mon ","Tue ","Wed ","Thu","Fri ","Sat ")," ",YEAR(B31+1),"/",MONTH(B31+1),"/",DAY(B31+1)))</f>
        <v>13 : 28 Wed  2015/5/27</v>
      </c>
      <c r="L31" s="115"/>
      <c r="M31" s="114" t="str">
        <f>IF(AND(HOUR(D31)&gt;=0,HOUR(D31)&lt;=14),CONCATENATE("",HOUR(D31)+9," : ",MINUTE(D31)," ",CHOOSE(WEEKDAY(DATE(YEAR(B31),MONTH(B31),DAY(B31)),1),"Sun ","Mon ","Tue ","Wed ","Thu ","Fri  ","Sat ")," ",YEAR(B31),"/",MONTH(B31),"/",DAY(B31)),CONCATENATE("",HOUR(D31)-15," : ",MINUTE(D31)," ",CHOOSE(WEEKDAY(DATE(YEAR(B31+1),MONTH(B31+1),DAY(B31+1)),1),"Sun ","Mon ","Tue ","Wed ","Thu","Fri ","Sat ")," ",YEAR(B31+1),"/",MONTH(B31+1),"/",DAY(B31+1)))</f>
        <v>14 : 28 Wed  2015/5/27</v>
      </c>
      <c r="N31" s="116"/>
      <c r="T31" s="3"/>
    </row>
    <row r="32" spans="5:14" ht="13.5">
      <c r="E32" s="85">
        <f>FIND(":",E31)</f>
        <v>3</v>
      </c>
      <c r="F32" s="3"/>
      <c r="G32" s="85">
        <f>FIND(":",G31)</f>
        <v>3</v>
      </c>
      <c r="H32" s="3"/>
      <c r="I32" s="85">
        <f>FIND(":",I31)</f>
        <v>4</v>
      </c>
      <c r="J32" s="3"/>
      <c r="K32" s="85">
        <f>FIND(":",K31)</f>
        <v>4</v>
      </c>
      <c r="L32" s="3"/>
      <c r="M32" s="85">
        <f>FIND(":",M31)</f>
        <v>4</v>
      </c>
      <c r="N32" s="3"/>
    </row>
    <row r="33" spans="5:14" ht="13.5">
      <c r="E33" s="83">
        <f>LEFT(E31,E32-2)-0</f>
        <v>6</v>
      </c>
      <c r="F33" s="3"/>
      <c r="G33" s="83">
        <f>LEFT(G31,G32-2)-0</f>
        <v>0</v>
      </c>
      <c r="H33" s="3"/>
      <c r="I33" s="83">
        <f>LEFT(I31,I32-2)-0</f>
        <v>21</v>
      </c>
      <c r="J33" s="3"/>
      <c r="K33" s="83">
        <f>LEFT(K31,K32-2)-0</f>
        <v>13</v>
      </c>
      <c r="L33" s="3"/>
      <c r="M33" s="83">
        <f>LEFT(M31,M32-2)-0</f>
        <v>14</v>
      </c>
      <c r="N33" s="3"/>
    </row>
    <row r="34" ht="13.5">
      <c r="B34" t="s">
        <v>121</v>
      </c>
    </row>
    <row r="35" spans="2:20" ht="14.25">
      <c r="B35" s="117" t="s">
        <v>0</v>
      </c>
      <c r="C35" s="117" t="s">
        <v>13</v>
      </c>
      <c r="D35" s="25" t="s">
        <v>1</v>
      </c>
      <c r="E35" s="111" t="s">
        <v>6</v>
      </c>
      <c r="F35" s="112"/>
      <c r="G35" s="11" t="s">
        <v>7</v>
      </c>
      <c r="H35" s="12"/>
      <c r="I35" s="111" t="s">
        <v>122</v>
      </c>
      <c r="J35" s="113"/>
      <c r="K35" s="111" t="s">
        <v>12</v>
      </c>
      <c r="L35" s="113"/>
      <c r="M35" s="111" t="s">
        <v>10</v>
      </c>
      <c r="N35" s="113"/>
      <c r="P35" s="3"/>
      <c r="T35" s="20"/>
    </row>
    <row r="36" spans="2:20" ht="13.5">
      <c r="B36" s="13">
        <f>C36</f>
        <v>42151</v>
      </c>
      <c r="C36" s="14">
        <f>C1</f>
        <v>42151</v>
      </c>
      <c r="D36" s="99">
        <f>D1</f>
        <v>0.22795138888888888</v>
      </c>
      <c r="E36" s="114" t="str">
        <f>IF(AND(HOUR(D36)&gt;=0,HOUR(D36)&lt;=18),CONCATENATE("",HOUR(D36)+5," : ",MINUTE(D36)," ",CHOOSE(WEEKDAY(DATE(YEAR(B36),MONTH(B36),DAY(B36)),1),"Sun ","Mon ","Tue ","Wed ","Thu ","Fri  ","Sat ")," ",YEAR(B36),"/",MONTH(B36),"/",DAY(B36)),CONCATENATE("",HOUR(D36)-19," : ",MINUTE(D36)," ",CHOOSE(WEEKDAY(DATE(YEAR(B36+1),MONTH(B36+1),DAY(B36+1)),1),"Sun ","Mon ","Tue ","Wed ","Thu","Fri ","Sat ")," ",YEAR(B36+1),"/",MONTH(B36+1),"/",DAY(B36+1)))</f>
        <v>10 : 28 Wed  2015/5/27</v>
      </c>
      <c r="F36" s="115"/>
      <c r="G36" s="114" t="str">
        <f>IF(AND(HOUR(D36)&gt;=0,HOUR(D36)&lt;=17),CONCATENATE("",HOUR(D36)+6," : ",MINUTE(D36)," ",CHOOSE(WEEKDAY(DATE(YEAR(B36),MONTH(B36),DAY(B36)),1),"Sun ","Mon ","Tue ","Wed ","Thu ","Fri  ","Sat ")," ",YEAR(B36),"/",MONTH(B36),"/",DAY(B36)),CONCATENATE("",HOUR(D36)-18," : ",MINUTE(D36)," ",CHOOSE(WEEKDAY(DATE(YEAR(B36+1),MONTH(B36+1),DAY(B36+1)),1),"Sun ","Mon ","Tue ","Wed ","Thu","Fri ","Sat ")," ",YEAR(B36+1),"/",MONTH(B36+1),"/",DAY(B36+1)))</f>
        <v>11 : 28 Wed  2015/5/27</v>
      </c>
      <c r="H36" s="115"/>
      <c r="I36" s="114" t="str">
        <f>IF(AND(HOUR(D36)&gt;=0,HOUR(D36)&lt;=2),CONCATENATE("",HOUR(D36)+21," : ",MINUTE(D36)," ",CHOOSE(WEEKDAY(DATE(YEAR(B36-1),MONTH(B36-1),DAY(B36-1)),1),"Sun ","Mon ","Tue ","Wed ","Thu ","Fri  ","Sat ")," ",YEAR(B36-1),"/",MONTH(B36-1),"/",DAY(B36-1)),CONCATENATE("",HOUR(D36)-3," : ",MINUTE(D36)," ",CHOOSE(WEEKDAY(DATE(YEAR(B36),MONTH(B36),DAY(B36)),1),"Sun ","Mon ","Tue ","Wed ","Thu","Fri ","Sat ")," ",YEAR(B36),"/",MONTH(B36),"/",DAY(B36)))</f>
        <v>2 : 28 Wed  2015/5/27</v>
      </c>
      <c r="J36" s="115"/>
      <c r="K36" s="114" t="str">
        <f>IF(AND(HOUR(D36)&gt;=0,HOUR(D36)&lt;=10),CONCATENATE("",HOUR(D36)+13," : ",MINUTE(D36)," ",CHOOSE(WEEKDAY(DATE(YEAR(B36),MONTH(B36),DAY(B36)),1),"Sun ","Mon ","Tue ","Wed ","Thu ","Fri  ","Sat ")," ",YEAR(B36),"/",MONTH(B36),"/",DAY(B36)),CONCATENATE("",HOUR(D36)-11," : ",MINUTE(D36)," ",CHOOSE(WEEKDAY(DATE(YEAR(B36+1),MONTH(B36+1),DAY(B36+1)),1),"Sun ","Mon ","Tue ","Wed ","Thu","Fri ","Sat ")," ",YEAR(B36+1),"/",MONTH(B36+1),"/",DAY(B36+1)))</f>
        <v>18 : 28 Wed  2015/5/27</v>
      </c>
      <c r="L36" s="115"/>
      <c r="M36" s="114" t="str">
        <f>IF(AND(HOUR(D36)&gt;=0,HOUR(D36)&lt;=9),CONCATENATE("",HOUR(D36)+14," : ",MINUTE(D36)," ",CHOOSE(WEEKDAY(DATE(YEAR(B36),MONTH(B36),DAY(B36)),1),"Sun ","Mon ","Tue ","Wed ","Thu ","Fri  ","Sat ")," ",YEAR(B36),"/",MONTH(B36),"/",DAY(B36)),CONCATENATE("",HOUR(D36)-10," : ",MINUTE(D36)," ",CHOOSE(WEEKDAY(DATE(YEAR(B36+1),MONTH(B36+1),DAY(B36+1)),1),"Sun ","Mon ","Tue ","Wed ","Thu","Fri ","Sat ")," ",YEAR(B36+1),"/",MONTH(B36+1),"/",DAY(B36+1)))</f>
        <v>19 : 28 Wed  2015/5/27</v>
      </c>
      <c r="N36" s="116"/>
      <c r="T36" s="3"/>
    </row>
    <row r="37" spans="5:14" ht="13.5">
      <c r="E37" s="85">
        <f>FIND(":",E36)</f>
        <v>4</v>
      </c>
      <c r="F37" s="3"/>
      <c r="G37" s="85">
        <f>FIND(":",G36)</f>
        <v>4</v>
      </c>
      <c r="H37" s="3"/>
      <c r="I37" s="85">
        <f>FIND(":",I36)</f>
        <v>3</v>
      </c>
      <c r="J37" s="3"/>
      <c r="K37" s="85">
        <f>FIND(":",K36)</f>
        <v>4</v>
      </c>
      <c r="L37" s="3"/>
      <c r="M37" s="85">
        <f>FIND(":",M36)</f>
        <v>4</v>
      </c>
      <c r="N37" s="3"/>
    </row>
    <row r="38" spans="5:14" ht="13.5">
      <c r="E38" s="83">
        <f>LEFT(E36,E37-2)-0</f>
        <v>10</v>
      </c>
      <c r="F38" s="3"/>
      <c r="G38" s="83">
        <f>LEFT(G36,G37-2)-0</f>
        <v>11</v>
      </c>
      <c r="H38" s="3"/>
      <c r="I38" s="83">
        <f>LEFT(I36,I37-2)-0</f>
        <v>2</v>
      </c>
      <c r="J38" s="3"/>
      <c r="K38" s="83">
        <f>LEFT(K36,K37-2)-0</f>
        <v>18</v>
      </c>
      <c r="L38" s="3"/>
      <c r="M38" s="83">
        <f>LEFT(M36,M37-2)-0</f>
        <v>19</v>
      </c>
      <c r="N38" s="3"/>
    </row>
    <row r="39" ht="13.5">
      <c r="B39" t="s">
        <v>122</v>
      </c>
    </row>
    <row r="40" spans="2:20" ht="14.25">
      <c r="B40" s="117" t="s">
        <v>0</v>
      </c>
      <c r="C40" s="117" t="s">
        <v>13</v>
      </c>
      <c r="D40" s="25" t="s">
        <v>1</v>
      </c>
      <c r="E40" s="111" t="s">
        <v>6</v>
      </c>
      <c r="F40" s="112"/>
      <c r="G40" s="11" t="s">
        <v>7</v>
      </c>
      <c r="H40" s="12"/>
      <c r="I40" s="111" t="s">
        <v>121</v>
      </c>
      <c r="J40" s="113"/>
      <c r="K40" s="111" t="s">
        <v>12</v>
      </c>
      <c r="L40" s="113"/>
      <c r="M40" s="111" t="s">
        <v>10</v>
      </c>
      <c r="N40" s="113"/>
      <c r="P40" s="3" t="str">
        <f>CONCATENATE("As of ",HOUR($D$1),":",MINUTE($D$1),":",SECOND($D$1)," in Los Angeles while current local time in Japan is:")</f>
        <v>As of 5:28:15 in Los Angeles while current local time in Japan is:</v>
      </c>
      <c r="T40" s="20" t="str">
        <f>M41</f>
        <v>22 : 28 Wed  2015/5/27</v>
      </c>
    </row>
    <row r="41" spans="2:20" ht="13.5">
      <c r="B41" s="13">
        <f>C41</f>
        <v>42151</v>
      </c>
      <c r="C41" s="14">
        <f>C1</f>
        <v>42151</v>
      </c>
      <c r="D41" s="99">
        <f>D1</f>
        <v>0.22795138888888888</v>
      </c>
      <c r="E41" s="114" t="str">
        <f>IF(AND(HOUR(D41)&gt;=0,HOUR(D41)&lt;=15),CONCATENATE("",HOUR(D41)+8," : ",MINUTE(D41)," ",CHOOSE(WEEKDAY(DATE(YEAR(B41),MONTH(B41),DAY(B41)),1),"Sun ","Mon ","Tue ","Wed ","Thu ","Fri  ","Sat ")," ",YEAR(B41),"/",MONTH(B41),"/",DAY(B41)),CONCATENATE("",HOUR(D41)-16," : ",MINUTE(D41)," ",CHOOSE(WEEKDAY(DATE(YEAR(B41+1),MONTH(B41+1),DAY(B41+1)),1),"Sun ","Mon ","Tue ","Wed ","Thu","Fri ","Sat ")," ",YEAR(B41),"/",MONTH(B41),"/",DAY(B41)))</f>
        <v>13 : 28 Wed  2015/5/27</v>
      </c>
      <c r="F41" s="115"/>
      <c r="G41" s="114" t="str">
        <f>IF(AND(HOUR(D41)&gt;=0,HOUR(D41)&lt;=16),CONCATENATE("",HOUR(D41)+7," : ",MINUTE(D41)," ",CHOOSE(WEEKDAY(DATE(YEAR(B41),MONTH(B41),DAY(B41)),1),"Sun ","Mon ","Tue ","Wed ","Thu ","Fri  ","Sat ")," ",YEAR(B41),"/",MONTH(B41),"/",DAY(B41)),CONCATENATE("",HOUR(D41)-17," : ",MINUTE(D41)," ",CHOOSE(WEEKDAY(DATE(YEAR(B41+1),MONTH(B41+1),DAY(B41+1)),1),"Sun ","Mon ","Tue ","Wed ","Thu","Fri ","Sat ")," ",YEAR(B41+1),"/",MONTH(B41+1),"/",DAY(B41+1)))</f>
        <v>12 : 28 Wed  2015/5/27</v>
      </c>
      <c r="H41" s="115"/>
      <c r="I41" s="114" t="str">
        <f>IF(AND(HOUR(D41)&gt;=0,HOUR(D41)&lt;=20),CONCATENATE("",HOUR(D41)+3," : ",MINUTE(D41)," ",CHOOSE(WEEKDAY(DATE(YEAR(B41),MONTH(B41),DAY(B41)),1),"Sun ","Mon ","Tue ","Wed ","Thu ","Fri  ","Sat ")," ",YEAR(B41),"/",MONTH(B41),"/",DAY(B41)),CONCATENATE("",HOUR(D41)-21," : ",MINUTE(D41)," ",CHOOSE(WEEKDAY(DATE(YEAR(B41+1),MONTH(B41+1),DAY(B41+1)),1),"Sun ","Mon ","Tue ","Wed ","Thu","Fri ","Sat ")," ",YEAR(B41+1),"/",MONTH(B41+1),"/",DAY(B41+1)))</f>
        <v>8 : 28 Wed  2015/5/27</v>
      </c>
      <c r="J41" s="115"/>
      <c r="K41" s="114" t="str">
        <f>IF(AND(HOUR(D41)&gt;=0,HOUR(D41)&lt;=7),CONCATENATE("",HOUR(D41)+16," : ",MINUTE(D41)," ",CHOOSE(WEEKDAY(DATE(YEAR(B41),MONTH(B41),DAY(B41)),1),"Sun ","Mon ","Tue ","Wed ","Thu ","Fri  ","Sat ")," ",YEAR(B41),"/",MONTH(B41),"/",DAY(B41)),CONCATENATE("",HOUR(D41)-8," : ",MINUTE(D41)," ",CHOOSE(WEEKDAY(DATE(YEAR(B41+1),MONTH(B41+1),DAY(B41+1)),1),"Sun ","Mon ","Tue ","Wed ","Thu","Fri ","Sat ")," ",YEAR(B41+1),"/",MONTH(B41+1),"/",DAY(B41+1)))</f>
        <v>21 : 28 Wed  2015/5/27</v>
      </c>
      <c r="L41" s="115"/>
      <c r="M41" s="114" t="str">
        <f>IF(AND(HOUR(D41)&gt;=0,HOUR(D41)&lt;=6),CONCATENATE("",HOUR(D41)+17," : ",MINUTE(D41)," ",CHOOSE(WEEKDAY(DATE(YEAR(B41),MONTH(B41),DAY(B41)),1),"Sun ","Mon ","Tue ","Wed ","Thu ","Fri  ","Sat ")," ",YEAR(B41),"/",MONTH(B41),"/",DAY(B41)),CONCATENATE("",HOUR(D41)-7," : ",MINUTE(D41)," ",CHOOSE(WEEKDAY(DATE(YEAR(B41+1),MONTH(B41+1),DAY(B41+1)),1),"Sun ","Mon ","Tue ","Wed ","Thu","Fri ","Sat ")," ",YEAR(B41+1),"/",MONTH(B41+1),"/",DAY(B41+1)))</f>
        <v>22 : 28 Wed  2015/5/27</v>
      </c>
      <c r="N41" s="116"/>
      <c r="T41" s="3" t="str">
        <f ca="1">IF(AND(HOUR(NOW())&gt;=0,HOUR(NOW())&lt;=6),CONCATENATE("Today: ",CHOOSE(WEEKDAY(DATE(YEAR(TODAY()),MONTH(TODAY()),DAY(TODAY())),1),"Sun ","Mon ","Tue ","Wed ","Thu","Fri ","Sat "),YEAR(TODAY()),"/",MONTH(TODAY()),"/",DAY(TODAY()),"  
Now:  ",HOUR(NOW())+17," : ",MINUTE(NOW())),CONCATENATE("Today: ",CHOOSE(WEEKDAY(DATE(YEAR(TODAY()+1),MONTH(TODAY()+1),DAY(TODAY()+1)),1),"Sun ","Mon ","Tue ","Wed ","Thu","Fri ","Sat "),YEAR(TODAY()+1),"/",MONTH(TODAY()+1),"/",DAY(TODAY()+1),"  
Now:  ",HOUR(NOW())-7," : ",MINUTE(NOW())))</f>
        <v>Today: Thu2015/5/28  
Now:  11 : 4</v>
      </c>
    </row>
    <row r="42" spans="5:14" ht="13.5">
      <c r="E42" s="85">
        <f>FIND(":",E41)</f>
        <v>4</v>
      </c>
      <c r="F42" s="3"/>
      <c r="G42" s="85">
        <f>FIND(":",G41)</f>
        <v>4</v>
      </c>
      <c r="H42" s="3"/>
      <c r="I42" s="85">
        <f>FIND(":",I41)</f>
        <v>3</v>
      </c>
      <c r="J42" s="3"/>
      <c r="K42" s="85">
        <f>FIND(":",K41)</f>
        <v>4</v>
      </c>
      <c r="L42" s="3"/>
      <c r="M42" s="85">
        <f>FIND(":",M41)</f>
        <v>4</v>
      </c>
      <c r="N42" s="3"/>
    </row>
    <row r="43" spans="5:14" ht="13.5">
      <c r="E43" s="83">
        <f>LEFT(E41,E42-2)-0</f>
        <v>13</v>
      </c>
      <c r="F43" s="3"/>
      <c r="G43" s="83">
        <f>LEFT(G41,G42-2)-0</f>
        <v>12</v>
      </c>
      <c r="H43" s="3"/>
      <c r="I43" s="83">
        <f>LEFT(I41,I42-2)-0</f>
        <v>8</v>
      </c>
      <c r="J43" s="3"/>
      <c r="K43" s="83">
        <f>LEFT(K41,K42-2)-0</f>
        <v>21</v>
      </c>
      <c r="L43" s="3"/>
      <c r="M43" s="83">
        <f>LEFT(M41,M42-2)-0</f>
        <v>22</v>
      </c>
      <c r="N43" s="3"/>
    </row>
    <row r="44" spans="2:19" ht="15.75">
      <c r="B44" s="118">
        <f>IF(WEEKDAY(P44)=5,P44-4,IF(WEEKDAY(P44)=2,P44-1,IF(WEEKDAY(P44)=3,P44-2,IF(WEEKDAY(P44)=4,P44-3,IF(WEEKDAY(P44)=6,P44-5,IF(WEEKDAY(P44)=7,P44-6,P44))))))</f>
        <v>42099</v>
      </c>
      <c r="C44" s="118"/>
      <c r="D44" s="118"/>
      <c r="E44" s="118"/>
      <c r="F44" s="26" t="s">
        <v>15</v>
      </c>
      <c r="G44" s="26"/>
      <c r="H44" s="26"/>
      <c r="I44" s="26"/>
      <c r="J44" s="27" t="str">
        <f ca="1">IF(AND(TODAY()&gt;=B44,TODAY()&lt;B45),CONCATENATE("Today is summertime"),CONCATENATE("Today is not summertime"))</f>
        <v>Today is summertime</v>
      </c>
      <c r="K44" s="28"/>
      <c r="L44" s="28"/>
      <c r="M44" s="119">
        <f>IF(B44="","",WEEKDAY(B44))</f>
        <v>1</v>
      </c>
      <c r="N44" s="119"/>
      <c r="O44" s="119"/>
      <c r="P44" s="29">
        <f ca="1">DATE(YEAR(TODAY()),4,1)+6</f>
        <v>42101</v>
      </c>
      <c r="Q44" s="30"/>
      <c r="R44" s="30"/>
      <c r="S44" s="31">
        <f ca="1">TODAY()</f>
        <v>42151</v>
      </c>
    </row>
    <row r="45" spans="2:19" ht="15.75">
      <c r="B45" s="120">
        <f>IF(WEEKDAY(P45)=5,P45-4,IF(WEEKDAY(P45)=2,P45-1,IF(WEEKDAY(P45)=3,P45-2,IF(WEEKDAY(P45)=4,P45-3,IF(WEEKDAY(P45)=6,P45-5,IF(WEEKDAY(P45)=7,P45-6,P45))))))</f>
        <v>42302</v>
      </c>
      <c r="C45" s="120"/>
      <c r="D45" s="120"/>
      <c r="E45" s="120"/>
      <c r="F45" s="26" t="s">
        <v>16</v>
      </c>
      <c r="G45" s="26"/>
      <c r="H45" s="26"/>
      <c r="I45" s="26"/>
      <c r="J45" s="27" t="str">
        <f>IF(AND(C1&gt;=B44,C1&lt;B45),CONCATENATE(YEAR(C1),"/",MONTH(C1),"/",DAY(C1)," is summertime"),CONCATENATE(YEAR(C1),"/",MONTH(C1),"/",DAY(C1)," is not summertime"))</f>
        <v>2015/5/27 is summertime</v>
      </c>
      <c r="K45" s="28"/>
      <c r="L45" s="28"/>
      <c r="M45" s="119">
        <f>IF(B45="","",WEEKDAY(B45))</f>
        <v>1</v>
      </c>
      <c r="N45" s="119"/>
      <c r="O45" s="119"/>
      <c r="P45" s="29">
        <f ca="1">DATE(YEAR(TODAY()),10,31)</f>
        <v>42308</v>
      </c>
      <c r="Q45" s="30"/>
      <c r="R45" s="30"/>
      <c r="S45" s="30"/>
    </row>
    <row r="46" spans="2:16" ht="13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03" t="s">
        <v>133</v>
      </c>
    </row>
    <row r="47" spans="2:19" ht="15">
      <c r="B47" s="118">
        <f>IF(WEEKDAY(P47)=5,P47-4,IF(WEEKDAY(P47)=2,P47-1,IF(WEEKDAY(P47)=3,P47-2,IF(WEEKDAY(P47)=4,P47-3,IF(WEEKDAY(P47)=6,P47-5,IF(WEEKDAY(P47)=7,P47-6,P47))))))</f>
        <v>42092</v>
      </c>
      <c r="C47" s="118"/>
      <c r="D47" s="118"/>
      <c r="E47" s="118"/>
      <c r="F47" s="26" t="s">
        <v>17</v>
      </c>
      <c r="G47" s="26"/>
      <c r="H47" s="26"/>
      <c r="I47" s="26"/>
      <c r="J47" s="26"/>
      <c r="K47" s="28"/>
      <c r="L47" s="28"/>
      <c r="M47" s="119">
        <f>IF(B47="","",WEEKDAY(B47))</f>
        <v>1</v>
      </c>
      <c r="N47" s="119"/>
      <c r="O47" s="119"/>
      <c r="P47" s="29">
        <f ca="1">DATE(YEAR(TODAY()),3,31)</f>
        <v>42094</v>
      </c>
      <c r="Q47" s="30"/>
      <c r="R47" s="30"/>
      <c r="S47" s="31">
        <v>37251</v>
      </c>
    </row>
  </sheetData>
  <sheetProtection password="CEA2" sheet="1"/>
  <mergeCells count="93">
    <mergeCell ref="M5:N5"/>
    <mergeCell ref="B44:E44"/>
    <mergeCell ref="M44:O44"/>
    <mergeCell ref="B45:E45"/>
    <mergeCell ref="M45:O45"/>
    <mergeCell ref="B47:E47"/>
    <mergeCell ref="M47:O47"/>
    <mergeCell ref="B40:C40"/>
    <mergeCell ref="E40:F40"/>
    <mergeCell ref="I40:J40"/>
    <mergeCell ref="K40:L40"/>
    <mergeCell ref="M40:N40"/>
    <mergeCell ref="E41:F41"/>
    <mergeCell ref="G41:H41"/>
    <mergeCell ref="I41:J41"/>
    <mergeCell ref="K41:L41"/>
    <mergeCell ref="M41:N41"/>
    <mergeCell ref="B35:C35"/>
    <mergeCell ref="E35:F35"/>
    <mergeCell ref="I35:J35"/>
    <mergeCell ref="K35:L35"/>
    <mergeCell ref="M35:N35"/>
    <mergeCell ref="E36:F36"/>
    <mergeCell ref="G36:H36"/>
    <mergeCell ref="I36:J36"/>
    <mergeCell ref="K36:L36"/>
    <mergeCell ref="M36:N36"/>
    <mergeCell ref="M30:N30"/>
    <mergeCell ref="E31:F31"/>
    <mergeCell ref="G31:H31"/>
    <mergeCell ref="I31:J31"/>
    <mergeCell ref="K31:L31"/>
    <mergeCell ref="M31:N31"/>
    <mergeCell ref="E26:F26"/>
    <mergeCell ref="G26:H26"/>
    <mergeCell ref="I26:J26"/>
    <mergeCell ref="K26:L26"/>
    <mergeCell ref="M26:N26"/>
    <mergeCell ref="B30:C30"/>
    <mergeCell ref="E30:F30"/>
    <mergeCell ref="G30:H30"/>
    <mergeCell ref="I30:J30"/>
    <mergeCell ref="K30:L30"/>
    <mergeCell ref="B25:C25"/>
    <mergeCell ref="E25:F25"/>
    <mergeCell ref="G25:H25"/>
    <mergeCell ref="I25:J25"/>
    <mergeCell ref="K25:L25"/>
    <mergeCell ref="M25:N25"/>
    <mergeCell ref="M20:N20"/>
    <mergeCell ref="E21:F21"/>
    <mergeCell ref="G21:H21"/>
    <mergeCell ref="I21:J21"/>
    <mergeCell ref="K21:L21"/>
    <mergeCell ref="M21:N21"/>
    <mergeCell ref="E16:F16"/>
    <mergeCell ref="G16:H16"/>
    <mergeCell ref="I16:J16"/>
    <mergeCell ref="K16:L16"/>
    <mergeCell ref="M16:N16"/>
    <mergeCell ref="B20:C20"/>
    <mergeCell ref="E20:F20"/>
    <mergeCell ref="G20:H20"/>
    <mergeCell ref="I20:J20"/>
    <mergeCell ref="K20:L20"/>
    <mergeCell ref="E11:F11"/>
    <mergeCell ref="G11:H11"/>
    <mergeCell ref="I11:J11"/>
    <mergeCell ref="K11:L11"/>
    <mergeCell ref="M11:N11"/>
    <mergeCell ref="B15:C15"/>
    <mergeCell ref="E15:F15"/>
    <mergeCell ref="I15:J15"/>
    <mergeCell ref="K15:L15"/>
    <mergeCell ref="M15:N15"/>
    <mergeCell ref="E5:F5"/>
    <mergeCell ref="G5:H5"/>
    <mergeCell ref="I5:J5"/>
    <mergeCell ref="K5:L5"/>
    <mergeCell ref="O5:P5"/>
    <mergeCell ref="B10:C10"/>
    <mergeCell ref="E10:F10"/>
    <mergeCell ref="I10:J10"/>
    <mergeCell ref="K10:L10"/>
    <mergeCell ref="M10:N10"/>
    <mergeCell ref="E2:F2"/>
    <mergeCell ref="T2:U2"/>
    <mergeCell ref="B4:C4"/>
    <mergeCell ref="E4:F4"/>
    <mergeCell ref="I4:J4"/>
    <mergeCell ref="K4:L4"/>
    <mergeCell ref="O4:P4"/>
    <mergeCell ref="M4:N4"/>
  </mergeCells>
  <conditionalFormatting sqref="C21 C11 C5:C7 C26 C31 C36 C41 C16">
    <cfRule type="expression" priority="7" dxfId="252" stopIfTrue="1">
      <formula>(C5&lt;TODAY())</formula>
    </cfRule>
    <cfRule type="expression" priority="8" dxfId="253" stopIfTrue="1">
      <formula>(C5=TODAY())</formula>
    </cfRule>
  </conditionalFormatting>
  <conditionalFormatting sqref="J45">
    <cfRule type="expression" priority="9" dxfId="254" stopIfTrue="1">
      <formula>NOT(YEAR($C$1)=YEAR($B$40))</formula>
    </cfRule>
  </conditionalFormatting>
  <conditionalFormatting sqref="E11:N11 E21:N21 E26:N26 E31:N31 E36:N36 E41:N41 E16:N16">
    <cfRule type="expression" priority="10" dxfId="255" stopIfTrue="1">
      <formula>OR(E13&gt;22,E13&lt;7)</formula>
    </cfRule>
    <cfRule type="expression" priority="11" dxfId="256" stopIfTrue="1">
      <formula>AND(6&lt;E13,E13&lt;9)</formula>
    </cfRule>
    <cfRule type="expression" priority="12" dxfId="257" stopIfTrue="1">
      <formula>AND(8&lt;E13,E13&lt;16)</formula>
    </cfRule>
  </conditionalFormatting>
  <conditionalFormatting sqref="D5 D11 D21 D26 D31 D36 D41 D16">
    <cfRule type="expression" priority="13" dxfId="256" stopIfTrue="1">
      <formula>AND(HOUR(D5)&gt;6,HOUR(D5)&lt;9)</formula>
    </cfRule>
    <cfRule type="expression" priority="14" dxfId="258" stopIfTrue="1">
      <formula>OR(HOUR(D5)&gt;22,HOUR(D5)&lt;7)</formula>
    </cfRule>
    <cfRule type="expression" priority="15" dxfId="259" stopIfTrue="1">
      <formula>AND(HOUR(D5)&gt;8,HOUR(D5)&lt;16)</formula>
    </cfRule>
  </conditionalFormatting>
  <conditionalFormatting sqref="E5:L5">
    <cfRule type="expression" priority="16" dxfId="255" stopIfTrue="1">
      <formula>OR(E8&gt;22,E8&lt;7)</formula>
    </cfRule>
    <cfRule type="expression" priority="17" dxfId="256" stopIfTrue="1">
      <formula>AND(6&lt;E8,E8&lt;9)</formula>
    </cfRule>
    <cfRule type="expression" priority="18" dxfId="257" stopIfTrue="1">
      <formula>AND(8&lt;E8,E8&lt;16)</formula>
    </cfRule>
  </conditionalFormatting>
  <conditionalFormatting sqref="O5:P5">
    <cfRule type="expression" priority="181" dxfId="255" stopIfTrue="1">
      <formula>OR(M8&gt;22,M8&lt;7)</formula>
    </cfRule>
    <cfRule type="expression" priority="182" dxfId="256" stopIfTrue="1">
      <formula>AND(6&lt;M8,M8&lt;9)</formula>
    </cfRule>
    <cfRule type="expression" priority="183" dxfId="257" stopIfTrue="1">
      <formula>AND(8&lt;M8,M8&lt;16)</formula>
    </cfRule>
  </conditionalFormatting>
  <conditionalFormatting sqref="M5:N5">
    <cfRule type="expression" priority="1" dxfId="255" stopIfTrue="1">
      <formula>OR(M8&gt;22,M8&lt;7)</formula>
    </cfRule>
    <cfRule type="expression" priority="2" dxfId="256" stopIfTrue="1">
      <formula>AND(6&lt;M8,M8&lt;9)</formula>
    </cfRule>
    <cfRule type="expression" priority="3" dxfId="257" stopIfTrue="1">
      <formula>AND(8&lt;M8,M8&lt;16)</formula>
    </cfRule>
  </conditionalFormatting>
  <dataValidations count="4">
    <dataValidation allowBlank="1" showInputMessage="1" showErrorMessage="1" promptTitle="Time" prompt="e.g. 21:00" sqref="D2 G2"/>
    <dataValidation type="list" allowBlank="1" showInputMessage="1" showErrorMessage="1" promptTitle="Date" prompt="e.g. 2008/8/20&#10;otherwise TODAY()" sqref="C1">
      <formula1>$B$2:$C$2</formula1>
    </dataValidation>
    <dataValidation type="date" operator="notBetween" allowBlank="1" showInputMessage="1" showErrorMessage="1" promptTitle="Date" prompt="Date other than Summertime&#10;Cells other than between B39 and B40" errorTitle="Value invalid" error="No summertime date" sqref="C2">
      <formula1>B44</formula1>
      <formula2>B45</formula2>
    </dataValidation>
    <dataValidation type="list" allowBlank="1" showInputMessage="1" showErrorMessage="1" promptTitle="Date" prompt="e.g. 13:49&#10;otherwise NOW()" sqref="D1">
      <formula1>$G$2:$H$2</formula1>
    </dataValidation>
  </dataValidations>
  <hyperlinks>
    <hyperlink ref="T2" r:id="rId1" display="Ken's Home Radio"/>
    <hyperlink ref="J6" r:id="rId2" display="http://fifaworldcup.yahoo.com/en/da/v/yokohama.html"/>
    <hyperlink ref="P46" r:id="rId3" display="Excel 2007 International Holiday Schedule"/>
    <hyperlink ref="T2:U2" r:id="rId4" display="Ken's Home Radio"/>
    <hyperlink ref="E2" r:id="rId5" display="Ken's Home Radio"/>
    <hyperlink ref="E2:F2" r:id="rId6" display="Ken's Home Radio"/>
  </hyperlinks>
  <printOptions/>
  <pageMargins left="0.75" right="0.75" top="1" bottom="1" header="0.512" footer="0.512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zoomScale="98" zoomScaleNormal="98" zoomScalePageLayoutView="0" workbookViewId="0" topLeftCell="A1">
      <pane xSplit="4" ySplit="4" topLeftCell="E5" activePane="bottomRight" state="frozen"/>
      <selection pane="topLeft" activeCell="M40" sqref="M40:O40"/>
      <selection pane="topRight" activeCell="M40" sqref="M40:O40"/>
      <selection pane="bottomLeft" activeCell="M40" sqref="M40:O40"/>
      <selection pane="bottomRight" activeCell="C1" sqref="C1:D1"/>
    </sheetView>
  </sheetViews>
  <sheetFormatPr defaultColWidth="9.00390625" defaultRowHeight="13.5"/>
  <cols>
    <col min="3" max="3" width="9.625" style="0" bestFit="1" customWidth="1"/>
    <col min="16" max="16" width="9.00390625" style="0" customWidth="1"/>
    <col min="19" max="19" width="12.50390625" style="0" customWidth="1"/>
  </cols>
  <sheetData>
    <row r="1" spans="3:4" ht="13.5">
      <c r="C1" s="1">
        <v>42151</v>
      </c>
      <c r="D1" s="2">
        <v>0.5784143518518519</v>
      </c>
    </row>
    <row r="2" spans="2:21" s="3" customFormat="1" ht="14.25">
      <c r="B2" s="4">
        <f ca="1">TODAY()</f>
        <v>42151</v>
      </c>
      <c r="C2" s="5">
        <v>39161</v>
      </c>
      <c r="D2" s="6">
        <v>0.6506944444444445</v>
      </c>
      <c r="E2" s="108" t="s">
        <v>4</v>
      </c>
      <c r="F2" s="109"/>
      <c r="G2" s="7">
        <f ca="1">TIME(HOUR(NOW()),MINUTE(NOW()),SECOND(NOW()))</f>
        <v>0.7532870370370371</v>
      </c>
      <c r="H2" s="8">
        <f>D2</f>
        <v>0.6506944444444445</v>
      </c>
      <c r="T2" s="108" t="s">
        <v>4</v>
      </c>
      <c r="U2" s="109"/>
    </row>
    <row r="3" spans="1:2" s="3" customFormat="1" ht="13.5">
      <c r="A3" s="9"/>
      <c r="B3" t="s">
        <v>5</v>
      </c>
    </row>
    <row r="4" spans="2:22" ht="14.25">
      <c r="B4" s="110" t="s">
        <v>0</v>
      </c>
      <c r="C4" s="110"/>
      <c r="D4" s="10" t="s">
        <v>1</v>
      </c>
      <c r="E4" s="111" t="s">
        <v>6</v>
      </c>
      <c r="F4" s="112"/>
      <c r="G4" s="11" t="s">
        <v>7</v>
      </c>
      <c r="H4" s="12"/>
      <c r="I4" s="111" t="s">
        <v>121</v>
      </c>
      <c r="J4" s="113"/>
      <c r="K4" s="111" t="s">
        <v>122</v>
      </c>
      <c r="L4" s="113"/>
      <c r="M4" s="111" t="s">
        <v>131</v>
      </c>
      <c r="N4" s="113"/>
      <c r="O4" s="111" t="s">
        <v>9</v>
      </c>
      <c r="P4" s="113"/>
      <c r="U4" s="3"/>
      <c r="V4" s="3"/>
    </row>
    <row r="5" spans="2:16" ht="13.5">
      <c r="B5" s="13">
        <f>C5</f>
        <v>42151</v>
      </c>
      <c r="C5" s="14">
        <f>C1</f>
        <v>42151</v>
      </c>
      <c r="D5" s="99">
        <f>D1</f>
        <v>0.5784143518518519</v>
      </c>
      <c r="E5" s="114" t="str">
        <f>IF(AND(HOUR(D5)&gt;=0,HOUR(D5)&lt;=7),CONCATENATE("",HOUR(D5)+16," : ",MINUTE(D5)," ",CHOOSE(WEEKDAY(DATE(YEAR(B5-1),MONTH(B5-1),DAY(B5-1)),1),"Sun ","Mon ","Tue ","Wed ","Thu ","Fri  ","Sat ")," ",YEAR(B5-1),"/",MONTH(B5-1),"/",DAY(B5-1)),CONCATENATE("",HOUR(D5)-8," : ",MINUTE(D5)," ",CHOOSE(WEEKDAY(DATE(YEAR(B5),MONTH(B5),DAY(B5)),1),"Sun ","Mon ","Tue ","Wed ","Thu","Fri ","Sat ")," ",YEAR(B5),"/",MONTH(B5),"/",DAY(B5)))</f>
        <v>5 : 52 Wed  2015/5/27</v>
      </c>
      <c r="F5" s="115"/>
      <c r="G5" s="114" t="str">
        <f>IF(AND(HOUR(D5)&gt;=0,HOUR(D5)&lt;=6),CONCATENATE("",HOUR(D5)+17," : ",MINUTE(D5)," ",CHOOSE(WEEKDAY(DATE(YEAR(B5-1),MONTH(B5-1),DAY(B5-1)),1),"Sun ","Mon ","Tue ","Wed ","Thu ","Fri  ","Sat ")," ",YEAR(B5-1),"/",MONTH(B5-1),"/",DAY(B5-1)),CONCATENATE("",HOUR(D5)-7," : ",MINUTE(D5)," ",CHOOSE(WEEKDAY(DATE(YEAR(B5),MONTH(B5),DAY(B5)),1),"Sun ","Mon ","Tue ","Wed ","Thu","Fri ","Sat ")," ",YEAR(B5),"/",MONTH(B5),"/",DAY(B5)))</f>
        <v>6 : 52 Wed  2015/5/27</v>
      </c>
      <c r="H5" s="115"/>
      <c r="I5" s="114" t="str">
        <f>IF(AND(HOUR(D5)&gt;=0,HOUR(D5)&lt;=12),CONCATENATE("",HOUR(D5)+11," : ",MINUTE(D5)," ",CHOOSE(WEEKDAY(DATE(YEAR(B5-1),MONTH(B5-1),DAY(B5-1)),1),"Sun ","Mon ","Tue ","Wed ","Thu ","Fri  ","Sat ")," ",YEAR(B5-1),"/",MONTH(B5-1),"/",DAY(B5-1)),CONCATENATE("",HOUR(D5)-13," : ",MINUTE(D5)," ",CHOOSE(WEEKDAY(DATE(YEAR(B5),MONTH(B5),DAY(B5)),1),"Sun ","Mon ","Tue ","Wed ","Thu","Fri ","Sat ")," ",YEAR(B5),"/",MONTH(B5),"/",DAY(B5)))</f>
        <v>0 : 52 Wed  2015/5/27</v>
      </c>
      <c r="J5" s="115"/>
      <c r="K5" s="114" t="str">
        <f>IF(AND(HOUR(D5)&gt;=0,HOUR(D5)&lt;=15),CONCATENATE("",HOUR(D5)+8," : ",MINUTE(D5)," ",CHOOSE(WEEKDAY(DATE(YEAR(B5-1),MONTH(B5-1),DAY(B5-1)),1),"Sun ","Mon ","Tue ","Wed ","Thu ","Fri  ","Sat ")," ",YEAR(B5-1),"/",MONTH(B5-1),"/",DAY(B5-1)),CONCATENATE("",HOUR(D5)-16," : ",MINUTE(D5)," ",CHOOSE(WEEKDAY(DATE(YEAR(B5),MONTH(B5),DAY(B5)),1),"Sun ","Mon ","Tue ","Wed ","Thu","Fri ","Sat ")," ",YEAR(B5),"/",MONTH(B5),"/",DAY(B5)))</f>
        <v>21 : 52 Tue  2015/5/26</v>
      </c>
      <c r="L5" s="115"/>
      <c r="M5" s="114" t="str">
        <f>IF(AND(HOUR(D5)&gt;=0,HOUR(D16)&lt;=4),CONCATENATE("",IF(MINUTE(D5)+30&gt;=60,HOUR(D5)+21,HOUR(D5)+20)," : ",IF(MINUTE(D5)+30&gt;=60,MINUTE(D5)-30,MINUTE(D5)+30)," : ",CHOOSE(WEEKDAY(DATE(YEAR(B5-1),MONTH(B5-1),DAY(B5-1)),1),"Sun ","Mon ","Tue ","Wed ","Thu ","Fri  ","Sat ")," ",YEAR(B5-1),"/",MONTH(B5-1),"/",DAY(B5-1)),CONCATENATE("",IF(MINUTE(D5)-30&gt;=0,HOUR(D5)-3,HOUR(D5)-4)," : ",IF(MINUTE(D5)-30&gt;=0,MINUTE(D5)-30,MINUTE(D5)+30)," ",CHOOSE(WEEKDAY(DATE(YEAR(B5),MONTH(B5),DAY(B5)),1),"Sun ","Mon ","Tue ","Wed ","Thu","Fri ","Sat ")," ",YEAR(B5),"/",MONTH(B5),"/",DAY(B5)))</f>
        <v>10 : 22 Wed  2015/5/27</v>
      </c>
      <c r="N5" s="115"/>
      <c r="O5" s="114" t="str">
        <f>IF(AND(HOUR(D5)&gt;=0,HOUR(D5)&lt;=0),CONCATENATE("",HOUR(D5)+23," : ",MINUTE(D5)," ",CHOOSE(WEEKDAY(DATE(YEAR(B5-1),MONTH(B5-1),DAY(B5-1)),1),"Sun ","Mon ","Tue ","Wed ","Thu ","Fri  ","Sat ")," ",YEAR(B5-1),"/",MONTH(B5-1),"/",DAY(B5-1)),CONCATENATE("",HOUR(D5)-1," : ",MINUTE(D5)," ",CHOOSE(WEEKDAY(DATE(YEAR(B5),MONTH(B5),DAY(B5)),1),"Sun ","Mon ","Tue ","Wed ","Thu","Fri ","Sat ")," ",YEAR(B5),"/",MONTH(B5),"/",DAY(B5)))</f>
        <v>12 : 52 Wed  2015/5/27</v>
      </c>
      <c r="P5" s="115"/>
    </row>
    <row r="6" spans="1:16" s="3" customFormat="1" ht="24" hidden="1">
      <c r="A6"/>
      <c r="B6" s="13">
        <v>37437</v>
      </c>
      <c r="C6" s="16">
        <v>37437</v>
      </c>
      <c r="D6" s="15">
        <v>0.8333333333333334</v>
      </c>
      <c r="E6" s="17" t="str">
        <f>IF(AND(HOUR(D6)&gt;=0,HOUR(D6)&lt;=7),CONCATENATE("",HOUR(D6)+16," : ",MINUTE(D6)," ",CHOOSE(WEEKDAY(DATE(YEAR(B6-1),MONTH(B6-1),DAY(B6-1)),1),"Sun ","Mon ","Tue ","Wed ","Thu ","Fri  ","Sat ")," ",YEAR(B6-1),"/",MONTH(B6-1),"/",DAY(B6-1)),CONCATENATE("",HOUR(D6)-8," : ",MINUTE(D6)," ",CHOOSE(WEEKDAY(DATE(YEAR(B6),MONTH(B6),DAY(B6)),1),"Sun ","Mon ","Tue ","Wed ","Thu","Fri ","Sat ")," ",YEAR(B6),"/",MONTH(B6),"/",DAY(B6)))</f>
        <v>12 : 0 Sun  2002/6/30</v>
      </c>
      <c r="F6" s="18">
        <v>64</v>
      </c>
      <c r="G6" s="100">
        <v>37072</v>
      </c>
      <c r="H6" s="101">
        <v>0.8333333333333334</v>
      </c>
      <c r="I6" s="18" t="s">
        <v>2</v>
      </c>
      <c r="J6" s="102" t="s">
        <v>3</v>
      </c>
      <c r="L6" s="19" t="str">
        <f>IF(AND(HOUR(D6)&gt;=0,HOUR(D6)&lt;=12),CONCATENATE("",HOUR(D6)+11," : ",MINUTE(D6)," ",CHOOSE(WEEKDAY(DATE(YEAR(B6-1),MONTH(B6-1),DAY(B6-1)),1),"Sun ","Mon ","Tue ","Wed ","Thu ","Fri  ","Sat ")," ",YEAR(B6-1),"/",MONTH(B6-1),"/",DAY(B6-1)),CONCATENATE("",HOUR(D6)-13," : ",MINUTE(D6)," ",CHOOSE(WEEKDAY(DATE(YEAR(B6),MONTH(B6),DAY(B6)),1),"Sun ","Mon ","Tue ","Wed ","Thu","Fri ","Sat ")," ",YEAR(B6),"/",MONTH(B6),"/",DAY(B6)))</f>
        <v>7 : 0 Sun  2002/6/30</v>
      </c>
      <c r="N6" s="19" t="str">
        <f>IF(AND(HOUR(D6)&gt;=0,HOUR(D6)&lt;=15),CONCATENATE("",HOUR(D6)+8," : ",MINUTE(D6)," ",CHOOSE(WEEKDAY(DATE(YEAR(B6-1),MONTH(B6-1),DAY(B6-1)),1),"Sun ","Mon ","Tue ","Wed ","Thu ","Fri  ","Sat ")," ",YEAR(B6-1),"/",MONTH(B6-1),"/",DAY(B6-1)),CONCATENATE("",HOUR(D6)-16," : ",MINUTE(D6)," ",CHOOSE(WEEKDAY(DATE(YEAR(B6),MONTH(B6),DAY(B6)),1),"Sun ","Mon ","Tue ","Wed ","Thu","Fri ","Sat ")," ",YEAR(B6),"/",MONTH(B6),"/",DAY(B6)))</f>
        <v>4 : 0 Sun  2002/6/30</v>
      </c>
      <c r="P6" s="19" t="str">
        <f>IF(AND(HOUR(D6)&gt;=0,HOUR(D6)&lt;=15),CONCATENATE("",HOUR(D6)+8," : ",MINUTE(D6)," ",CHOOSE(WEEKDAY(DATE(YEAR(B6-1),MONTH(B6-1),DAY(B6-1)),1),"Sun ","Mon ","Tue ","Wed ","Thu ","Fri  ","Sat ")," ",YEAR(B6-1),"/",MONTH(B6-1),"/",DAY(B6-1)),CONCATENATE("",HOUR(D6)-16," : ",MINUTE(D6)," ",CHOOSE(WEEKDAY(DATE(YEAR(B6),MONTH(B6),DAY(B6)),1),"Sun ","Mon ","Tue ","Wed ","Thu","Fri ","Sat ")," ",YEAR(B6),"/",MONTH(B6),"/",DAY(B6)))</f>
        <v>4 : 0 Sun  2002/6/30</v>
      </c>
    </row>
    <row r="7" spans="1:13" s="3" customFormat="1" ht="13.5">
      <c r="A7" s="9"/>
      <c r="D7" s="85" t="e">
        <f>FIND(":",D5)</f>
        <v>#VALUE!</v>
      </c>
      <c r="E7" s="85">
        <f>FIND(":",E5)</f>
        <v>3</v>
      </c>
      <c r="G7" s="85">
        <f>FIND(":",G5)</f>
        <v>3</v>
      </c>
      <c r="I7" s="85">
        <f>FIND(":",I5)</f>
        <v>3</v>
      </c>
      <c r="K7" s="85">
        <f>FIND(":",K5)</f>
        <v>4</v>
      </c>
      <c r="M7" s="85">
        <f>FIND(":",M5)</f>
        <v>4</v>
      </c>
    </row>
    <row r="8" spans="1:13" s="3" customFormat="1" ht="13.5">
      <c r="A8" s="9"/>
      <c r="D8" s="83" t="e">
        <f>LEFT(D5,D7-2)-0</f>
        <v>#VALUE!</v>
      </c>
      <c r="E8" s="83">
        <f>LEFT(E5,E7-2)-0</f>
        <v>5</v>
      </c>
      <c r="G8" s="83">
        <f>LEFT(G5,G7-2)-0</f>
        <v>6</v>
      </c>
      <c r="I8" s="83">
        <f>LEFT(I5,I7-2)-0</f>
        <v>0</v>
      </c>
      <c r="K8" s="83">
        <f>LEFT(K5,K7-2)-0</f>
        <v>21</v>
      </c>
      <c r="M8" s="83">
        <f>LEFT(M5,M7-2)-0</f>
        <v>10</v>
      </c>
    </row>
    <row r="9" ht="13.5">
      <c r="B9" t="s">
        <v>12</v>
      </c>
    </row>
    <row r="10" spans="2:21" ht="14.25">
      <c r="B10" s="110" t="s">
        <v>0</v>
      </c>
      <c r="C10" s="110"/>
      <c r="D10" s="10" t="s">
        <v>1</v>
      </c>
      <c r="E10" s="111" t="s">
        <v>6</v>
      </c>
      <c r="F10" s="112"/>
      <c r="G10" s="11" t="s">
        <v>7</v>
      </c>
      <c r="H10" s="12"/>
      <c r="I10" s="111" t="s">
        <v>121</v>
      </c>
      <c r="J10" s="113"/>
      <c r="K10" s="111" t="s">
        <v>122</v>
      </c>
      <c r="L10" s="113"/>
      <c r="M10" s="111" t="s">
        <v>10</v>
      </c>
      <c r="N10" s="113"/>
      <c r="P10" s="3"/>
      <c r="Q10" s="3"/>
      <c r="R10" s="3"/>
      <c r="T10" s="20"/>
      <c r="U10" s="21"/>
    </row>
    <row r="11" spans="2:20" ht="13.5">
      <c r="B11" s="13">
        <f>C11</f>
        <v>42151</v>
      </c>
      <c r="C11" s="14">
        <f>C1</f>
        <v>42151</v>
      </c>
      <c r="D11" s="99">
        <f>D1</f>
        <v>0.5784143518518519</v>
      </c>
      <c r="E11" s="114" t="str">
        <f>IF(AND(HOUR(D11)&gt;=0,HOUR(D11)&lt;=6),CONCATENATE("",HOUR(D11)+17," : ",MINUTE(D11)," ",CHOOSE(WEEKDAY(DATE(YEAR(B11-1),MONTH(B11-1),DAY(B11-1)),1),"Sun ","Mon ","Tue ","Wed ","Thu ","Fri  ","Sat ")," ",YEAR(B11-1),"/",MONTH(B11-1),"/",DAY(B11-1)),CONCATENATE("",HOUR(D11)-7," : ",MINUTE(D11)," ",CHOOSE(WEEKDAY(DATE(YEAR(B11),MONTH(B11),DAY(B11)),1),"Sun ","Mon ","Tue ","Wed ","Thu","Fri ","Sat ")," ",YEAR(B11),"/",MONTH(B11),"/",DAY(B11)))</f>
        <v>6 : 52 Wed  2015/5/27</v>
      </c>
      <c r="F11" s="115"/>
      <c r="G11" s="114" t="str">
        <f>IF(AND(HOUR(D11)&gt;=0,HOUR(D11)&lt;=5),CONCATENATE("",HOUR(D11)+18," : ",MINUTE(D11)," ",CHOOSE(WEEKDAY(DATE(YEAR(B11-1),MONTH(B11-1),DAY(B11-1)),1),"Sun ","Mon ","Tue ","Wed ","Thu ","Fri  ","Sat ")," ",YEAR(B11-1),"/",MONTH(B11-1),"/",DAY(B11-1)),CONCATENATE("",HOUR(D11)-6," : ",MINUTE(D11)," ",CHOOSE(WEEKDAY(DATE(YEAR(B11),MONTH(B11),DAY(B11)),1),"Sun ","Mon ","Tue ","Wed ","Thu","Fri ","Sat ")," ",YEAR(B11),"/",MONTH(B11),"/",DAY(B11)))</f>
        <v>7 : 52 Wed  2015/5/27</v>
      </c>
      <c r="H11" s="115"/>
      <c r="I11" s="114" t="str">
        <f>IF(AND(HOUR(D11)&gt;=0,HOUR(D11)&lt;=11),CONCATENATE("",HOUR(D11)+12," : ",MINUTE(D11)," ",CHOOSE(WEEKDAY(DATE(YEAR(B11-1),MONTH(B11-1),DAY(B11-1)),1),"Sun ","Mon ","Tue ","Wed ","Thu ","Fri  ","Sat ")," ",YEAR(B11-1),"/",MONTH(B11-1),"/",DAY(B11-1)),CONCATENATE("",HOUR(D11)-12," : ",MINUTE(D11)," ",CHOOSE(WEEKDAY(DATE(YEAR(B11),MONTH(B11),DAY(B11)),1),"Sun ","Mon ","Tue ","Wed ","Thu","Fri ","Sat ")," ",YEAR(B11),"/",MONTH(B11),"/",DAY(B11)))</f>
        <v>1 : 52 Wed  2015/5/27</v>
      </c>
      <c r="J11" s="115"/>
      <c r="K11" s="114" t="str">
        <f>IF(AND(HOUR(D11)&gt;=0,HOUR(D11)&lt;=16),CONCATENATE("",HOUR(D11)+7," : ",MINUTE(D11)," ",CHOOSE(WEEKDAY(DATE(YEAR(B11-1),MONTH(B11-1),DAY(B11-1)),1),"Sun ","Mon ","Tue ","Wed ","Thu ","Fri  ","Sat ")," ",YEAR(B11-1),"/",MONTH(B11-1),"/",DAY(B11-1)),CONCATENATE("",HOUR(D11)-17," : ",MINUTE(D11)," ",CHOOSE(WEEKDAY(DATE(YEAR(B11),MONTH(B11),DAY(B11)),1),"Sun ","Mon ","Tue ","Wed ","Thu","Fri ","Sat ")," ",YEAR(B11),"/",MONTH(B11),"/",DAY(B11)))</f>
        <v>20 : 52 Tue  2015/5/26</v>
      </c>
      <c r="L11" s="115"/>
      <c r="M11" s="114" t="str">
        <f>IF(AND(HOUR(D11)&gt;=0,HOUR(D11)&lt;=22),CONCATENATE("",HOUR(D11)+1," : ",MINUTE(D11)," ",CHOOSE(WEEKDAY(DATE(YEAR(B11),MONTH(B11),DAY(B11)),1),"Sun ","Mon ","Tue ","Wed ","Thu ","Fri  ","Sat ")," ",YEAR(B11),"/",MONTH(B11),"/",DAY(B11)),CONCATENATE("",HOUR(D11)-23," : ",MINUTE(D11)," ",CHOOSE(WEEKDAY(DATE(YEAR(B11+1),MONTH(B11+1),DAY(B11+1)),1),"Sun ","Mon ","Tue ","Wed ","Thu","Fri ","Sat ")," ",YEAR(B11+1),"/",MONTH(B11+1),"/",DAY(B11+1)))</f>
        <v>14 : 52 Wed  2015/5/27</v>
      </c>
      <c r="N11" s="116"/>
      <c r="T11" s="22"/>
    </row>
    <row r="12" spans="5:14" ht="13.5">
      <c r="E12" s="85">
        <f>FIND(":",E11)</f>
        <v>3</v>
      </c>
      <c r="F12" s="3"/>
      <c r="G12" s="85">
        <f>FIND(":",G11)</f>
        <v>3</v>
      </c>
      <c r="H12" s="3"/>
      <c r="I12" s="85">
        <f>FIND(":",I11)</f>
        <v>3</v>
      </c>
      <c r="J12" s="3"/>
      <c r="K12" s="85">
        <f>FIND(":",K11)</f>
        <v>4</v>
      </c>
      <c r="L12" s="3"/>
      <c r="M12" s="85">
        <f>FIND(":",M11)</f>
        <v>4</v>
      </c>
      <c r="N12" s="3"/>
    </row>
    <row r="13" spans="5:14" ht="13.5">
      <c r="E13" s="83">
        <f>LEFT(E11,E12-2)-0</f>
        <v>6</v>
      </c>
      <c r="F13" s="3"/>
      <c r="G13" s="83">
        <f>LEFT(G11,G12-2)-0</f>
        <v>7</v>
      </c>
      <c r="H13" s="3"/>
      <c r="I13" s="83">
        <f>LEFT(I11,I12-2)-0</f>
        <v>1</v>
      </c>
      <c r="J13" s="3"/>
      <c r="K13" s="83">
        <f>LEFT(K11,K12-2)-0</f>
        <v>20</v>
      </c>
      <c r="L13" s="3"/>
      <c r="M13" s="83">
        <f>LEFT(M11,M12-2)-0</f>
        <v>14</v>
      </c>
      <c r="N13" s="3"/>
    </row>
    <row r="14" ht="13.5">
      <c r="B14" t="s">
        <v>117</v>
      </c>
    </row>
    <row r="15" spans="2:21" ht="14.25">
      <c r="B15" s="110" t="s">
        <v>0</v>
      </c>
      <c r="C15" s="110"/>
      <c r="D15" s="10" t="s">
        <v>1</v>
      </c>
      <c r="E15" s="111" t="s">
        <v>6</v>
      </c>
      <c r="F15" s="112"/>
      <c r="G15" s="11" t="s">
        <v>7</v>
      </c>
      <c r="H15" s="12"/>
      <c r="I15" s="111" t="s">
        <v>121</v>
      </c>
      <c r="J15" s="113"/>
      <c r="K15" s="111" t="s">
        <v>122</v>
      </c>
      <c r="L15" s="113"/>
      <c r="M15" s="111" t="s">
        <v>10</v>
      </c>
      <c r="N15" s="113"/>
      <c r="P15" s="3"/>
      <c r="Q15" s="3"/>
      <c r="R15" s="3"/>
      <c r="T15" s="20"/>
      <c r="U15" s="21"/>
    </row>
    <row r="16" spans="2:20" ht="13.5">
      <c r="B16" s="13">
        <f>C16</f>
        <v>42151</v>
      </c>
      <c r="C16" s="14">
        <f>C1</f>
        <v>42151</v>
      </c>
      <c r="D16" s="99">
        <f>D1</f>
        <v>0.5784143518518519</v>
      </c>
      <c r="E16" s="114" t="str">
        <f>IF(AND(HOUR(D16)&gt;=0,HOUR(D16)&lt;=4),CONCATENATE("",IF(MINUTE(D16)+30&gt;=60,HOUR(D16)+20,HOUR(D16)+19)," : ",IF(MINUTE(D16)+30&gt;=60,MINUTE(D16)-30,MINUTE(D16)+30)," : ",CHOOSE(WEEKDAY(DATE(YEAR(B16-1),MONTH(B16-1),DAY(B16-1)),1),"Sun ","Mon ","Tue ","Wed ","Thu ","Fri  ","Sat ")," ",YEAR(B16-1),"/",MONTH(B16-1),"/",DAY(B16-1)),CONCATENATE("",IF(MINUTE(D16)-30&gt;=0,HOUR(D16)-4,HOUR(D16)-5)," : ",IF(MINUTE(D16)-30&gt;=0,MINUTE(D16)-30,MINUTE(D16)+30)," ",CHOOSE(WEEKDAY(DATE(YEAR(B16),MONTH(B16),DAY(B16)),1),"Sun ","Mon ","Tue ","Wed ","Thu","Fri ","Sat ")," ",YEAR(B16),"/",MONTH(B16),"/",DAY(B16)))</f>
        <v>9 : 22 Wed  2015/5/27</v>
      </c>
      <c r="F16" s="115"/>
      <c r="G16" s="114" t="str">
        <f>IF(AND(HOUR(D16)&gt;=0,HOUR(D16)&lt;=3),CONCATENATE("",IF(MINUTE(D16)+30&gt;=60,HOUR(D16)+19,HOUR(D16)+18)," : ",IF(MINUTE(D16)+30&gt;=60,MINUTE(D16)-30,MINUTE(D16)+30)," : ",CHOOSE(WEEKDAY(DATE(YEAR(B16-1),MONTH(B16-1),DAY(B16-1)),1),"Sun ","Mon ","Tue ","Wed ","Thu ","Fri  ","Sat ")," ",YEAR(B16-1),"/",MONTH(B16-1),"/",DAY(B16-1)),CONCATENATE("",IF(MINUTE(D16)-30&gt;=0,HOUR(D16)-5,HOUR(D16)-4)," : ",IF(MINUTE(D16)-30&gt;=0,MINUTE(D16)-30,MINUTE(D16)+30)," ",CHOOSE(WEEKDAY(DATE(YEAR(B16),MONTH(B16),DAY(B16)),1),"Sun ","Mon ","Tue ","Wed ","Thu","Fri ","Sat ")," ",YEAR(B16),"/",MONTH(B16),"/",DAY(B16)))</f>
        <v>8 : 22 Wed  2015/5/27</v>
      </c>
      <c r="H16" s="115"/>
      <c r="I16" s="114" t="str">
        <f>IF(AND(HOUR(D16)&gt;=0,HOUR(D16)&lt;=9,NOT(HOUR(D16)+15=24)),CONCATENATE("",IF(MINUTE(D16)+30&gt;=60,HOUR(D16)+15,HOUR(D16)+14)," : ",IF(MINUTE(D16)+30&gt;=60,MINUTE(D16)-30,MINUTE(D16)+30)," : ",CHOOSE(WEEKDAY(DATE(YEAR(B16-1),MONTH(B16-1),DAY(B16-1)),1),"Sun ","Mon ","Tue ","Wed ","Thu ","Fri  ","Sat ")," ",YEAR(B16-1),"/",MONTH(B16-1),"/",DAY(B16-1)),CONCATENATE("",IF(MINUTE(D16)-30&gt;=0,HOUR(D16)-9,HOUR(D16)-10)," : ",IF(MINUTE(D16)-30&gt;=0,MINUTE(D16)-30,MINUTE(D16)+30)," ",CHOOSE(WEEKDAY(DATE(YEAR(B16),MONTH(B16),DAY(B16)),1),"Sun ","Mon ","Tue ","Wed ","Thu","Fri ","Sat ")," ",YEAR(B16),"/",MONTH(B16),"/",DAY(B16)))</f>
        <v>4 : 22 Wed  2015/5/27</v>
      </c>
      <c r="J16" s="115"/>
      <c r="K16" s="114" t="str">
        <f>IF(AND(HOUR(D16)&gt;=0,HOUR(D16)&lt;=12),CONCATENATE("",IF(MINUTE(D16)+30&gt;=60,HOUR(D16)+12,HOUR(D16)+11)," : ",IF(MINUTE(D16)+30&gt;=60,MINUTE(D16)-30,MINUTE(D16)+30)," : ",CHOOSE(WEEKDAY(DATE(YEAR(B16-1),MONTH(B16-1),DAY(B16-1)),1),"Sun ","Mon ","Tue ","Wed ","Thu ","Fri  ","Sat ")," ",YEAR(B16-1),"/",MONTH(B16-1),"/",DAY(B16-1)),CONCATENATE("",IF(MINUTE(D16)-30&gt;=0,HOUR(D16)-12,HOUR(D16)-13)," : ",IF(MINUTE(D16)-30&gt;=0,MINUTE(D16)-30,MINUTE(D16)+30)," ",CHOOSE(WEEKDAY(DATE(YEAR(B16),MONTH(B16),DAY(B16)),1),"Sun ","Mon ","Tue ","Wed ","Thu","Fri ","Sat ")," ",YEAR(B16),"/",MONTH(B16),"/",DAY(B16)))</f>
        <v>1 : 22 Wed  2015/5/27</v>
      </c>
      <c r="L16" s="115"/>
      <c r="M16" s="114" t="str">
        <f>IF(AND(HOUR(D16)&gt;=0,HOUR(D16)&lt;=19),CONCATENATE("",IF(MINUTE(D16)+30&gt;=60,HOUR(D16)+4,HOUR(D16)+3)," : ",IF(MINUTE(D16)+30&gt;=60,MINUTE(D16)-30,MINUTE(D16)+30)," ",CHOOSE(WEEKDAY(DATE(YEAR(B16),MONTH(B16),DAY(B16)),1),"Sun ","Mon ","Tue ","Wed ","Thu ","Fri  ","Sat ")," ",YEAR(B16),"/",MONTH(B16),"/",DAY(B16)),CONCATENATE("",IF(MINUTE(D16)+30&gt;=60,HOUR(D16)-20,HOUR(D16)-21)," : ",IF(MINUTE(D16)+30&gt;=60,MINUTE(D16)-30,MINUTE(D16)+30)," ",CHOOSE(WEEKDAY(DATE(YEAR(B16+1),MONTH(B16+1),DAY(B16+1)),1),"Sun ","Mon ","Tue ","Wed ","Thu","Fri ","Sat ")," ",YEAR(B16+1),"/",MONTH(B16+1),"/",DAY(B16+1)))</f>
        <v>17 : 22 Wed  2015/5/27</v>
      </c>
      <c r="N16" s="116"/>
      <c r="T16" s="22"/>
    </row>
    <row r="17" spans="5:14" ht="13.5">
      <c r="E17" s="85">
        <f>FIND(":",E16)</f>
        <v>3</v>
      </c>
      <c r="F17" s="3"/>
      <c r="G17" s="85">
        <f>FIND(":",G16)</f>
        <v>3</v>
      </c>
      <c r="H17" s="3"/>
      <c r="I17" s="85">
        <f>FIND(":",I16)</f>
        <v>3</v>
      </c>
      <c r="J17" s="3"/>
      <c r="K17" s="85">
        <f>FIND(":",K16)</f>
        <v>3</v>
      </c>
      <c r="L17" s="3"/>
      <c r="M17" s="85">
        <f>FIND(":",M16)</f>
        <v>4</v>
      </c>
      <c r="N17" s="3"/>
    </row>
    <row r="18" spans="5:14" ht="13.5">
      <c r="E18" s="83">
        <f>LEFT(E16,E17-2)-0</f>
        <v>9</v>
      </c>
      <c r="F18" s="3"/>
      <c r="G18" s="83">
        <f>LEFT(G16,G17-2)-0</f>
        <v>8</v>
      </c>
      <c r="H18" s="3"/>
      <c r="I18" s="83">
        <f>LEFT(I16,I17-2)-0</f>
        <v>4</v>
      </c>
      <c r="J18" s="3"/>
      <c r="K18" s="83">
        <f>LEFT(K16,K17-2)-0</f>
        <v>1</v>
      </c>
      <c r="L18" s="3"/>
      <c r="M18" s="83">
        <f>LEFT(M16,M17-2)-0</f>
        <v>17</v>
      </c>
      <c r="N18" s="3"/>
    </row>
    <row r="19" ht="13.5">
      <c r="B19" t="s">
        <v>11</v>
      </c>
    </row>
    <row r="20" spans="2:21" ht="14.25">
      <c r="B20" s="117" t="s">
        <v>0</v>
      </c>
      <c r="C20" s="117"/>
      <c r="D20" s="23" t="s">
        <v>1</v>
      </c>
      <c r="E20" s="111" t="s">
        <v>6</v>
      </c>
      <c r="F20" s="112"/>
      <c r="G20" s="111" t="s">
        <v>121</v>
      </c>
      <c r="H20" s="113"/>
      <c r="I20" s="111" t="s">
        <v>122</v>
      </c>
      <c r="J20" s="113"/>
      <c r="K20" s="111" t="s">
        <v>12</v>
      </c>
      <c r="L20" s="113"/>
      <c r="M20" s="111" t="s">
        <v>10</v>
      </c>
      <c r="N20" s="113"/>
      <c r="P20" s="3"/>
      <c r="Q20" s="3"/>
      <c r="R20" s="3"/>
      <c r="T20" s="20"/>
      <c r="U20" s="21"/>
    </row>
    <row r="21" spans="2:20" ht="13.5">
      <c r="B21" s="13">
        <f>C21</f>
        <v>42151</v>
      </c>
      <c r="C21" s="24">
        <f>C1</f>
        <v>42151</v>
      </c>
      <c r="D21" s="99">
        <f>D1</f>
        <v>0.5784143518518519</v>
      </c>
      <c r="E21" s="114" t="str">
        <f>IF(AND(HOUR(D21)&gt;=0,HOUR(D21)&lt;=1),CONCATENATE("",HOUR(D21)+22," : ",MINUTE(D21)," ",CHOOSE(WEEKDAY(DATE(YEAR(B21-1),MONTH(B21-1),DAY(B21-1)),1),"Sun ","Mon ","Tue ","Wed ","Thu ","Fri  ","Sat ")," ",YEAR(B21-1),"/",MONTH(B21-1),"/",DAY(B21-1)),CONCATENATE("",HOUR(D21)-2," : ",MINUTE(D21)," ",CHOOSE(WEEKDAY(DATE(YEAR(B21),MONTH(B21),DAY(B21)),1),"Sun ","Mon ","Tue ","Wed ","Thu","Fri ","Sat ")," ",YEAR(B21),"/",MONTH(B21),"/",DAY(B21)))</f>
        <v>11 : 52 Wed  2015/5/27</v>
      </c>
      <c r="F21" s="115"/>
      <c r="G21" s="114" t="str">
        <f>IF(AND(HOUR(D21)&gt;=0,HOUR(D21)&lt;=6),CONCATENATE("",HOUR(D21)+17," : ",MINUTE(D21)," ",CHOOSE(WEEKDAY(DATE(YEAR(B21-1),MONTH(B21-1),DAY(B21-1)),1),"Sun ","Mon ","Tue ","Wed ","Thu ","Fri  ","Sat ")," ",YEAR(B21-1),"/",MONTH(B21-1),"/",DAY(B21-1)),CONCATENATE("",HOUR(D21)-7," : ",MINUTE(D21)," ",CHOOSE(WEEKDAY(DATE(YEAR(B21),MONTH(B21),DAY(B21)),1),"Sun ","Mon ","Tue ","Wed ","Thu","Fri ","Sat ")," ",YEAR(B21),"/",MONTH(B21),"/",DAY(B21)))</f>
        <v>6 : 52 Wed  2015/5/27</v>
      </c>
      <c r="H21" s="115"/>
      <c r="I21" s="114" t="str">
        <f>IF(AND(HOUR(D21)&gt;=0,HOUR(D21)&lt;=9),CONCATENATE("",HOUR(D21)+14," : ",MINUTE(D21)," ",CHOOSE(WEEKDAY(DATE(YEAR(B21-1),MONTH(B21-1),DAY(B21-1)),1),"Sun ","Mon ","Tue ","Wed ","Thu ","Fri  ","Sat ")," ",YEAR(B21-1),"/",MONTH(B21-1),"/",DAY(B21-1)),CONCATENATE("",HOUR(D21)-10," : ",MINUTE(D21)," ",CHOOSE(WEEKDAY(DATE(YEAR(B21),MONTH(B21),DAY(B21)),1),"Sun ","Mon ","Tue ","Wed ","Thu","Fri ","Sat ")," ",YEAR(B21),"/",MONTH(B21),"/",DAY(B21)))</f>
        <v>3 : 52 Wed  2015/5/27</v>
      </c>
      <c r="J21" s="115"/>
      <c r="K21" s="114" t="str">
        <f>IF(AND(HOUR(D21)&gt;=0,HOUR(D21)&lt;=17),CONCATENATE("",HOUR(D21)+6," : ",MINUTE(D21)," ",CHOOSE(WEEKDAY(DATE(YEAR(B21),MONTH(B21),DAY(B21)),1),"Sun ","Mon ","Tue ","Wed ","Thu ","Fri  ","Sat ")," ",YEAR(B21),"/",MONTH(B21),"/",DAY(B21)),CONCATENATE("",HOUR(D21)-18," : ",MINUTE(D21)," ",CHOOSE(WEEKDAY(DATE(YEAR(B21+1),MONTH(B21+1),DAY(B21+1)),1),"Sun ","Mon ","Tue ","Wed ","Thu","Fri ","Sat ")," ",YEAR(B21+1),"/",MONTH(B21+1),"/",DAY(B21+1)))</f>
        <v>19 : 52 Wed  2015/5/27</v>
      </c>
      <c r="L21" s="115"/>
      <c r="M21" s="114" t="str">
        <f>IF(AND(HOUR(D21)&gt;=0,HOUR(D21)&lt;=16),CONCATENATE("",HOUR(D21)+7," : ",MINUTE(D21)," ",CHOOSE(WEEKDAY(DATE(YEAR(B21),MONTH(B21),DAY(B21)),1),"Sun ","Mon ","Tue ","Wed ","Thu ","Fri  ","Sat ")," ",YEAR(B21),"/",MONTH(B21),"/",DAY(B21)),CONCATENATE("",HOUR(D21)-17," : ",MINUTE(D21)," ",CHOOSE(WEEKDAY(DATE(YEAR(B21+1),MONTH(B21+1),DAY(B21+1)),1),"Sun ","Mon ","Tue ","Wed ","Thu","Fri ","Sat ")," ",YEAR(B21+1),"/",MONTH(B21+1),"/",DAY(B21+1)))</f>
        <v>20 : 52 Wed  2015/5/27</v>
      </c>
      <c r="N21" s="116"/>
      <c r="T21" s="22"/>
    </row>
    <row r="22" spans="5:14" ht="13.5">
      <c r="E22" s="85">
        <f>FIND(":",E21)</f>
        <v>4</v>
      </c>
      <c r="F22" s="3"/>
      <c r="G22" s="85">
        <f>FIND(":",G21)</f>
        <v>3</v>
      </c>
      <c r="H22" s="3"/>
      <c r="I22" s="85">
        <f>FIND(":",I21)</f>
        <v>3</v>
      </c>
      <c r="J22" s="3"/>
      <c r="K22" s="85">
        <f>FIND(":",K21)</f>
        <v>4</v>
      </c>
      <c r="L22" s="3"/>
      <c r="M22" s="85">
        <f>FIND(":",M21)</f>
        <v>4</v>
      </c>
      <c r="N22" s="3"/>
    </row>
    <row r="23" spans="5:14" ht="13.5">
      <c r="E23" s="83">
        <f>LEFT(E21,E22-2)-0</f>
        <v>11</v>
      </c>
      <c r="F23" s="3"/>
      <c r="G23" s="83">
        <f>LEFT(G21,G22-2)-0</f>
        <v>6</v>
      </c>
      <c r="H23" s="3"/>
      <c r="I23" s="83">
        <f>LEFT(I21,I22-2)-0</f>
        <v>3</v>
      </c>
      <c r="J23" s="3"/>
      <c r="K23" s="83">
        <f>LEFT(K21,K22-2)-0</f>
        <v>19</v>
      </c>
      <c r="L23" s="3"/>
      <c r="M23" s="83">
        <f>LEFT(M21,M22-2)-0</f>
        <v>20</v>
      </c>
      <c r="N23" s="3"/>
    </row>
    <row r="24" ht="13.5">
      <c r="B24" t="s">
        <v>7</v>
      </c>
    </row>
    <row r="25" spans="2:21" ht="14.25">
      <c r="B25" s="117" t="s">
        <v>0</v>
      </c>
      <c r="C25" s="117" t="s">
        <v>13</v>
      </c>
      <c r="D25" s="25" t="s">
        <v>1</v>
      </c>
      <c r="E25" s="111" t="s">
        <v>6</v>
      </c>
      <c r="F25" s="112"/>
      <c r="G25" s="111" t="s">
        <v>121</v>
      </c>
      <c r="H25" s="113"/>
      <c r="I25" s="111" t="s">
        <v>122</v>
      </c>
      <c r="J25" s="113"/>
      <c r="K25" s="111" t="s">
        <v>12</v>
      </c>
      <c r="L25" s="113"/>
      <c r="M25" s="111" t="s">
        <v>10</v>
      </c>
      <c r="N25" s="113"/>
      <c r="P25" s="3"/>
      <c r="Q25" s="3"/>
      <c r="R25" s="3"/>
      <c r="T25" s="20"/>
      <c r="U25" s="21"/>
    </row>
    <row r="26" spans="2:20" ht="13.5">
      <c r="B26" s="13">
        <f>C26</f>
        <v>42151</v>
      </c>
      <c r="C26" s="14">
        <f>C1</f>
        <v>42151</v>
      </c>
      <c r="D26" s="99">
        <f>D1</f>
        <v>0.5784143518518519</v>
      </c>
      <c r="E26" s="114" t="str">
        <f>IF(AND(HOUR(D26)&gt;=0,HOUR(D26)&lt;=0),CONCATENATE("",HOUR(D26)+23," : ",MINUTE(D26)," ",CHOOSE(WEEKDAY(DATE(YEAR(B26-1),MONTH(B26-1),DAY(B26-1)),1),"Sun ","Mon ","Tue ","Wed ","Thu ","Fri  ","Sat ")," ",YEAR(B26-1),"/",MONTH(B26-1),"/",DAY(B26-1)),CONCATENATE("",HOUR(D26)-1," : ",MINUTE(D26)," ",CHOOSE(WEEKDAY(DATE(YEAR(B26),MONTH(B26),DAY(B26)),1),"Sun ","Mon ","Tue ","Wed ","Thu","Fri ","Sat ")," ",YEAR(B26),"/",MONTH(B26),"/",DAY(B26)))</f>
        <v>12 : 52 Wed  2015/5/27</v>
      </c>
      <c r="F26" s="115"/>
      <c r="G26" s="114" t="str">
        <f>IF(AND(HOUR(D26)&gt;=0,HOUR(D26)&lt;=5),CONCATENATE("",HOUR(D26)+18," : ",MINUTE(D26)," ",CHOOSE(WEEKDAY(DATE(YEAR(B26-1),MONTH(B26-1),DAY(B26-1)),1),"Sun ","Mon ","Tue ","Wed ","Thu ","Fri  ","Sat ")," ",YEAR(B26-1),"/",MONTH(B26-1),"/",DAY(B26-1)),CONCATENATE("",HOUR(D26)-6," : ",MINUTE(D26)," ",CHOOSE(WEEKDAY(DATE(YEAR(B26),MONTH(B26),DAY(B26)),1),"Sun ","Mon ","Tue ","Wed ","Thu","Fri ","Sat ")," ",YEAR(B26),"/",MONTH(B26),"/",DAY(B26)))</f>
        <v>7 : 52 Wed  2015/5/27</v>
      </c>
      <c r="H26" s="115"/>
      <c r="I26" s="114" t="str">
        <f>IF(AND(HOUR(D26)&gt;=0,HOUR(D26)&lt;=8),CONCATENATE("",HOUR(D26)+15," : ",MINUTE(D26)," ",CHOOSE(WEEKDAY(DATE(YEAR(B26-1),MONTH(B26-1),DAY(B26-1)),1),"Sun ","Mon ","Tue ","Wed ","Thu ","Fri  ","Sat ")," ",YEAR(B26-1),"/",MONTH(B26-1),"/",DAY(B26-1)),CONCATENATE("",HOUR(D26)-9," : ",MINUTE(D26)," ",CHOOSE(WEEKDAY(DATE(YEAR(B26),MONTH(B26),DAY(B26)),1),"Sun ","Mon ","Tue ","Wed ","Thu","Fri ","Sat ")," ",YEAR(B26),"/",MONTH(B26),"/",DAY(B26)))</f>
        <v>4 : 52 Wed  2015/5/27</v>
      </c>
      <c r="J26" s="115"/>
      <c r="K26" s="114" t="str">
        <f>IF(AND(HOUR(D26)&gt;=0,HOUR(D26)&lt;=16),CONCATENATE("",HOUR(D26)+7," : ",MINUTE(D26)," ",CHOOSE(WEEKDAY(DATE(YEAR(B26),MONTH(B26),DAY(B26)),1),"Sun ","Mon ","Tue ","Wed ","Thu ","Fri  ","Sat ")," ",YEAR(B26),"/",MONTH(B26),"/",DAY(B26)),CONCATENATE("",HOUR(D26)-17," : ",MINUTE(D26)," ",CHOOSE(WEEKDAY(DATE(YEAR(B26+1),MONTH(B26+1),DAY(B26+1)),1),"Sun ","Mon ","Tue ","Wed ","Thu","Fri ","Sat ")," ",YEAR(B26+1),"/",MONTH(B26+1),"/",DAY(B26+1)))</f>
        <v>20 : 52 Wed  2015/5/27</v>
      </c>
      <c r="L26" s="115"/>
      <c r="M26" s="114" t="str">
        <f>IF(AND(HOUR(D26)&gt;=0,HOUR(D26)&lt;=16),CONCATENATE("",HOUR(D26)+7," : ",MINUTE(D26)," ",CHOOSE(WEEKDAY(DATE(YEAR(B26),MONTH(B26),DAY(B26)),1),"Sun ","Mon ","Tue ","Wed ","Thu ","Fri  ","Sat ")," ",YEAR(B26),"/",MONTH(B26),"/",DAY(B26)),CONCATENATE("",HOUR(D26)-17," : ",MINUTE(D26)," ",CHOOSE(WEEKDAY(DATE(YEAR(B26+1),MONTH(B26+1),DAY(B26+1)),1),"Sun ","Mon ","Tue ","Wed ","Thu","Fri ","Sat ")," ",YEAR(B26+1),"/",MONTH(B26+1),"/",DAY(B26+1)))</f>
        <v>20 : 52 Wed  2015/5/27</v>
      </c>
      <c r="N26" s="116"/>
      <c r="T26" s="22"/>
    </row>
    <row r="27" spans="5:14" ht="13.5">
      <c r="E27" s="85">
        <f>FIND(":",E26)</f>
        <v>4</v>
      </c>
      <c r="F27" s="3"/>
      <c r="G27" s="85">
        <f>FIND(":",G26)</f>
        <v>3</v>
      </c>
      <c r="H27" s="3"/>
      <c r="I27" s="85">
        <f>FIND(":",I26)</f>
        <v>3</v>
      </c>
      <c r="J27" s="3"/>
      <c r="K27" s="85">
        <f>FIND(":",K26)</f>
        <v>4</v>
      </c>
      <c r="L27" s="3"/>
      <c r="M27" s="85">
        <f>FIND(":",M26)</f>
        <v>4</v>
      </c>
      <c r="N27" s="3"/>
    </row>
    <row r="28" spans="5:14" ht="13.5">
      <c r="E28" s="83">
        <f>LEFT(E26,E27-2)-0</f>
        <v>12</v>
      </c>
      <c r="F28" s="3"/>
      <c r="G28" s="83">
        <f>LEFT(G26,G27-2)-0</f>
        <v>7</v>
      </c>
      <c r="H28" s="3"/>
      <c r="I28" s="83">
        <f>LEFT(I26,I27-2)-0</f>
        <v>4</v>
      </c>
      <c r="J28" s="3"/>
      <c r="K28" s="83">
        <f>LEFT(K26,K27-2)-0</f>
        <v>20</v>
      </c>
      <c r="L28" s="3"/>
      <c r="M28" s="83">
        <f>LEFT(M26,M27-2)-0</f>
        <v>20</v>
      </c>
      <c r="N28" s="3"/>
    </row>
    <row r="29" spans="2:18" ht="13.5">
      <c r="B29" t="s">
        <v>14</v>
      </c>
      <c r="P29" s="3"/>
      <c r="Q29" s="3"/>
      <c r="R29" s="3"/>
    </row>
    <row r="30" spans="2:20" ht="14.25">
      <c r="B30" s="117" t="s">
        <v>0</v>
      </c>
      <c r="C30" s="117" t="s">
        <v>13</v>
      </c>
      <c r="D30" s="25" t="s">
        <v>1</v>
      </c>
      <c r="E30" s="111" t="s">
        <v>7</v>
      </c>
      <c r="F30" s="112"/>
      <c r="G30" s="111" t="s">
        <v>121</v>
      </c>
      <c r="H30" s="113"/>
      <c r="I30" s="111" t="s">
        <v>122</v>
      </c>
      <c r="J30" s="113"/>
      <c r="K30" s="111" t="s">
        <v>12</v>
      </c>
      <c r="L30" s="113"/>
      <c r="M30" s="111" t="s">
        <v>10</v>
      </c>
      <c r="N30" s="113"/>
      <c r="P30" s="3"/>
      <c r="T30" s="20"/>
    </row>
    <row r="31" spans="2:20" ht="13.5">
      <c r="B31" s="13">
        <f>C31</f>
        <v>42151</v>
      </c>
      <c r="C31" s="14">
        <f>C1</f>
        <v>42151</v>
      </c>
      <c r="D31" s="99">
        <f>D1</f>
        <v>0.5784143518518519</v>
      </c>
      <c r="E31" s="114" t="str">
        <f>IF(AND(HOUR(D31)&gt;=0,HOUR(D31)&lt;=22),CONCATENATE("",HOUR(D31)+1," : ",MINUTE(D31)," ",CHOOSE(WEEKDAY(DATE(YEAR(B31),MONTH(B31),DAY(B31)),1),"Sun ","Mon ","Tue ","Wed ","Thu ","Fri  ","Sat ")," ",YEAR(B31),"/",MONTH(B31),"/",DAY(B31)),CONCATENATE("",HOUR(D31)-23," : ",MINUTE(D31)," ",CHOOSE(WEEKDAY(DATE(YEAR(B31+1),MONTH(B31+1),DAY(B31+1)),1),"Sun ","Mon ","Tue ","Wed ","Thu","Fri ","Sat ")," ",YEAR(B31+1),"/",MONTH(B31+1),"/",DAY(B31+1)))</f>
        <v>14 : 52 Wed  2015/5/27</v>
      </c>
      <c r="F31" s="115"/>
      <c r="G31" s="114" t="str">
        <f>IF(AND(HOUR(D31)&gt;=0,HOUR(D31)&lt;=4),CONCATENATE("",HOUR(D31)+19," : ",MINUTE(D31)," ",CHOOSE(WEEKDAY(DATE(YEAR(B31-1),MONTH(B31-1),DAY(B31-1)),1),"Sun ","Mon ","Tue ","Wed ","Thu ","Fri  ","Sat ")," ",YEAR(B31-1),"/",MONTH(B31-1),"/",DAY(B31-1)),CONCATENATE("",HOUR(D31)-5," : ",MINUTE(D31)," ",CHOOSE(WEEKDAY(DATE(YEAR(B31),MONTH(B31),DAY(B31)),1),"Sun ","Mon ","Tue ","Wed ","Thu","Fri ","Sat ")," ",YEAR(B31),"/",MONTH(B31),"/",DAY(B31)))</f>
        <v>8 : 52 Wed  2015/5/27</v>
      </c>
      <c r="H31" s="115"/>
      <c r="I31" s="114" t="str">
        <f>IF(AND(HOUR(D31)&gt;=0,HOUR(D31)&lt;=7),CONCATENATE("",HOUR(D31)+16," : ",MINUTE(D31)," ",CHOOSE(WEEKDAY(DATE(YEAR(B31-1),MONTH(B31-1),DAY(B31-1)),1),"Sun ","Mon ","Tue ","Wed ","Thu ","Fri  ","Sat ")," ",YEAR(B31-1),"/",MONTH(B31-1),"/",DAY(B31-1)),CONCATENATE("",HOUR(D31)-8," : ",MINUTE(D31)," ",CHOOSE(WEEKDAY(DATE(YEAR(B31),MONTH(B31),DAY(B31)),1),"Sun ","Mon ","Tue ","Wed ","Thu","Fri ","Sat ")," ",YEAR(B31),"/",MONTH(B31),"/",DAY(B31)))</f>
        <v>5 : 52 Wed  2015/5/27</v>
      </c>
      <c r="J31" s="115"/>
      <c r="K31" s="114" t="str">
        <f>IF(AND(HOUR(D31)&gt;=0,HOUR(D31)&lt;=16),CONCATENATE("",HOUR(D31)+7," : ",MINUTE(D31)," ",CHOOSE(WEEKDAY(DATE(YEAR(B31),MONTH(B31),DAY(B31)),1),"Sun ","Mon ","Tue ","Wed ","Thu ","Fri  ","Sat ")," ",YEAR(B31),"/",MONTH(B31),"/",DAY(B31)),CONCATENATE("",HOUR(D31)-17," : ",MINUTE(D31)," ",CHOOSE(WEEKDAY(DATE(YEAR(B31+1),MONTH(B31+1),DAY(B31+1)),1),"Sun ","Mon ","Tue ","Wed ","Thu","Fri ","Sat ")," ",YEAR(B31+1),"/",MONTH(B31+1),"/",DAY(B31+1)))</f>
        <v>20 : 52 Wed  2015/5/27</v>
      </c>
      <c r="L31" s="115"/>
      <c r="M31" s="114" t="str">
        <f>IF(AND(HOUR(D31)&gt;=0,HOUR(D31)&lt;=15),CONCATENATE("",HOUR(D31)+8," : ",MINUTE(D31)," ",CHOOSE(WEEKDAY(DATE(YEAR(B31),MONTH(B31),DAY(B31)),1),"Sun ","Mon ","Tue ","Wed ","Thu ","Fri  ","Sat ")," ",YEAR(B31),"/",MONTH(B31),"/",DAY(B31)),CONCATENATE("",HOUR(D31)-16," : ",MINUTE(D31)," ",CHOOSE(WEEKDAY(DATE(YEAR(B31+1),MONTH(B31+1),DAY(B31+1)),1),"Sun ","Mon ","Tue ","Wed ","Thu","Fri ","Sat ")," ",YEAR(B31+1),"/",MONTH(B31+1),"/",DAY(B31+1)))</f>
        <v>21 : 52 Wed  2015/5/27</v>
      </c>
      <c r="N31" s="116"/>
      <c r="T31" s="3"/>
    </row>
    <row r="32" spans="5:14" ht="13.5">
      <c r="E32" s="85">
        <f>FIND(":",E31)</f>
        <v>4</v>
      </c>
      <c r="F32" s="3"/>
      <c r="G32" s="85">
        <f>FIND(":",G31)</f>
        <v>3</v>
      </c>
      <c r="H32" s="3"/>
      <c r="I32" s="85">
        <f>FIND(":",I31)</f>
        <v>3</v>
      </c>
      <c r="J32" s="3"/>
      <c r="K32" s="85">
        <f>FIND(":",K31)</f>
        <v>4</v>
      </c>
      <c r="L32" s="3"/>
      <c r="M32" s="85">
        <f>FIND(":",M31)</f>
        <v>4</v>
      </c>
      <c r="N32" s="3"/>
    </row>
    <row r="33" spans="5:14" ht="13.5">
      <c r="E33" s="83">
        <f>LEFT(E31,E32-2)-0</f>
        <v>14</v>
      </c>
      <c r="F33" s="3"/>
      <c r="G33" s="83">
        <f>LEFT(G31,G32-2)-0</f>
        <v>8</v>
      </c>
      <c r="H33" s="3"/>
      <c r="I33" s="83">
        <f>LEFT(I31,I32-2)-0</f>
        <v>5</v>
      </c>
      <c r="J33" s="3"/>
      <c r="K33" s="83">
        <f>LEFT(K31,K32-2)-0</f>
        <v>20</v>
      </c>
      <c r="L33" s="3"/>
      <c r="M33" s="83">
        <f>LEFT(M31,M32-2)-0</f>
        <v>21</v>
      </c>
      <c r="N33" s="3"/>
    </row>
    <row r="34" ht="13.5">
      <c r="B34" t="s">
        <v>121</v>
      </c>
    </row>
    <row r="35" spans="2:20" ht="14.25">
      <c r="B35" s="117" t="s">
        <v>0</v>
      </c>
      <c r="C35" s="117" t="s">
        <v>13</v>
      </c>
      <c r="D35" s="25" t="s">
        <v>1</v>
      </c>
      <c r="E35" s="111" t="s">
        <v>6</v>
      </c>
      <c r="F35" s="112"/>
      <c r="G35" s="11" t="s">
        <v>7</v>
      </c>
      <c r="H35" s="12"/>
      <c r="I35" s="111" t="s">
        <v>122</v>
      </c>
      <c r="J35" s="113"/>
      <c r="K35" s="111" t="s">
        <v>12</v>
      </c>
      <c r="L35" s="113"/>
      <c r="M35" s="111" t="s">
        <v>10</v>
      </c>
      <c r="N35" s="113"/>
      <c r="P35" s="3"/>
      <c r="T35" s="20"/>
    </row>
    <row r="36" spans="2:20" ht="13.5">
      <c r="B36" s="13">
        <f>C36</f>
        <v>42151</v>
      </c>
      <c r="C36" s="14">
        <f>C1</f>
        <v>42151</v>
      </c>
      <c r="D36" s="99">
        <f>D1</f>
        <v>0.5784143518518519</v>
      </c>
      <c r="E36" s="114" t="str">
        <f>IF(AND(HOUR(D36)&gt;=0,HOUR(D36)&lt;=18),CONCATENATE("",HOUR(D36)+5," : ",MINUTE(D36)," ",CHOOSE(WEEKDAY(DATE(YEAR(B36),MONTH(B36),DAY(B36)),1),"Sun ","Mon ","Tue ","Wed ","Thu ","Fri  ","Sat ")," ",YEAR(B36),"/",MONTH(B36),"/",DAY(B36)),CONCATENATE("",HOUR(D36)-19," : ",MINUTE(D36)," ",CHOOSE(WEEKDAY(DATE(YEAR(B36+1),MONTH(B36+1),DAY(B36+1)),1),"Sun ","Mon ","Tue ","Wed ","Thu","Fri ","Sat ")," ",YEAR(B36+1),"/",MONTH(B36+1),"/",DAY(B36+1)))</f>
        <v>18 : 52 Wed  2015/5/27</v>
      </c>
      <c r="F36" s="115"/>
      <c r="G36" s="114" t="str">
        <f>IF(AND(HOUR(D36)&gt;=0,HOUR(D36)&lt;=17),CONCATENATE("",HOUR(D36)+6," : ",MINUTE(D36)," ",CHOOSE(WEEKDAY(DATE(YEAR(B36),MONTH(B36),DAY(B36)),1),"Sun ","Mon ","Tue ","Wed ","Thu ","Fri  ","Sat ")," ",YEAR(B36),"/",MONTH(B36),"/",DAY(B36)),CONCATENATE("",HOUR(D36)-18," : ",MINUTE(D36)," ",CHOOSE(WEEKDAY(DATE(YEAR(B36+1),MONTH(B36+1),DAY(B36+1)),1),"Sun ","Mon ","Tue ","Wed ","Thu","Fri ","Sat ")," ",YEAR(B36+1),"/",MONTH(B36+1),"/",DAY(B36+1)))</f>
        <v>19 : 52 Wed  2015/5/27</v>
      </c>
      <c r="H36" s="115"/>
      <c r="I36" s="114" t="str">
        <f>IF(AND(HOUR(D36)&gt;=0,HOUR(D36)&lt;=2),CONCATENATE("",HOUR(D36)+21," : ",MINUTE(D36)," ",CHOOSE(WEEKDAY(DATE(YEAR(B36-1),MONTH(B36-1),DAY(B36-1)),1),"Sun ","Mon ","Tue ","Wed ","Thu ","Fri  ","Sat ")," ",YEAR(B36-1),"/",MONTH(B36-1),"/",DAY(B36-1)),CONCATENATE("",HOUR(D36)-3," : ",MINUTE(D36)," ",CHOOSE(WEEKDAY(DATE(YEAR(B36),MONTH(B36),DAY(B36)),1),"Sun ","Mon ","Tue ","Wed ","Thu","Fri ","Sat ")," ",YEAR(B36),"/",MONTH(B36),"/",DAY(B36)))</f>
        <v>10 : 52 Wed  2015/5/27</v>
      </c>
      <c r="J36" s="115"/>
      <c r="K36" s="114" t="str">
        <f>IF(AND(HOUR(D36)&gt;=0,HOUR(D36)&lt;=9),CONCATENATE("",HOUR(D36)+14," : ",MINUTE(D36)," ",CHOOSE(WEEKDAY(DATE(YEAR(B36),MONTH(B36),DAY(B36)),1),"Sun ","Mon ","Tue ","Wed ","Thu ","Fri  ","Sat ")," ",YEAR(B36),"/",MONTH(B36),"/",DAY(B36)),CONCATENATE("",HOUR(D36)-10," : ",MINUTE(D36)," ",CHOOSE(WEEKDAY(DATE(YEAR(B36+1),MONTH(B36+1),DAY(B36+1)),1),"Sun ","Mon ","Tue ","Wed ","Thu","Fri ","Sat ")," ",YEAR(B36+1),"/",MONTH(B36+1),"/",DAY(B36+1)))</f>
        <v>3 : 52 Thu 2015/5/28</v>
      </c>
      <c r="L36" s="115"/>
      <c r="M36" s="114" t="str">
        <f>IF(AND(HOUR(D36)&gt;=0,HOUR(D36)&lt;=10),CONCATENATE("",HOUR(D36)+13," : ",MINUTE(D36)," ",CHOOSE(WEEKDAY(DATE(YEAR(B36),MONTH(B36),DAY(B36)),1),"Sun ","Mon ","Tue ","Wed ","Thu ","Fri  ","Sat ")," ",YEAR(B36),"/",MONTH(B36),"/",DAY(B36)),CONCATENATE("",HOUR(D36)-11," : ",MINUTE(D36)," ",CHOOSE(WEEKDAY(DATE(YEAR(B36+1),MONTH(B36+1),DAY(B36+1)),1),"Sun ","Mon ","Tue ","Wed ","Thu","Fri ","Sat ")," ",YEAR(B36+1),"/",MONTH(B36+1),"/",DAY(B36+1)))</f>
        <v>2 : 52 Thu 2015/5/28</v>
      </c>
      <c r="N36" s="116"/>
      <c r="T36" s="3"/>
    </row>
    <row r="37" spans="5:14" ht="13.5">
      <c r="E37" s="85">
        <f>FIND(":",E36)</f>
        <v>4</v>
      </c>
      <c r="F37" s="3"/>
      <c r="G37" s="85">
        <f>FIND(":",G36)</f>
        <v>4</v>
      </c>
      <c r="H37" s="3"/>
      <c r="I37" s="85">
        <f>FIND(":",I36)</f>
        <v>4</v>
      </c>
      <c r="J37" s="3"/>
      <c r="K37" s="85">
        <f>FIND(":",K36)</f>
        <v>3</v>
      </c>
      <c r="L37" s="3"/>
      <c r="M37" s="85">
        <f>FIND(":",M36)</f>
        <v>3</v>
      </c>
      <c r="N37" s="3"/>
    </row>
    <row r="38" spans="5:14" ht="13.5">
      <c r="E38" s="83">
        <f>LEFT(E36,E37-2)-0</f>
        <v>18</v>
      </c>
      <c r="F38" s="3"/>
      <c r="G38" s="83">
        <f>LEFT(G36,G37-2)-0</f>
        <v>19</v>
      </c>
      <c r="H38" s="3"/>
      <c r="I38" s="83">
        <f>LEFT(I36,I37-2)-0</f>
        <v>10</v>
      </c>
      <c r="J38" s="3"/>
      <c r="K38" s="83">
        <f>LEFT(K36,K37-2)-0</f>
        <v>3</v>
      </c>
      <c r="L38" s="3"/>
      <c r="M38" s="83">
        <f>LEFT(M36,M37-2)-0</f>
        <v>2</v>
      </c>
      <c r="N38" s="3"/>
    </row>
    <row r="39" ht="13.5">
      <c r="B39" t="s">
        <v>122</v>
      </c>
    </row>
    <row r="40" spans="2:20" ht="14.25">
      <c r="B40" s="117" t="s">
        <v>0</v>
      </c>
      <c r="C40" s="117" t="s">
        <v>13</v>
      </c>
      <c r="D40" s="25" t="s">
        <v>1</v>
      </c>
      <c r="E40" s="111" t="s">
        <v>6</v>
      </c>
      <c r="F40" s="112"/>
      <c r="G40" s="11" t="s">
        <v>7</v>
      </c>
      <c r="H40" s="12"/>
      <c r="I40" s="111" t="s">
        <v>121</v>
      </c>
      <c r="J40" s="113"/>
      <c r="K40" s="111" t="s">
        <v>12</v>
      </c>
      <c r="L40" s="113"/>
      <c r="M40" s="111" t="s">
        <v>10</v>
      </c>
      <c r="N40" s="113"/>
      <c r="P40" s="3" t="str">
        <f>CONCATENATE("As of ",HOUR($D$1),":",MINUTE($D$1),":",SECOND($D$1)," in Los Angeles while current local time in Japan is:")</f>
        <v>As of 13:52:55 in Los Angeles while current local time in Japan is:</v>
      </c>
      <c r="T40" s="20" t="str">
        <f>M41</f>
        <v>6 : 52 Thu 2015/5/28</v>
      </c>
    </row>
    <row r="41" spans="2:20" ht="13.5">
      <c r="B41" s="13">
        <f>C41</f>
        <v>42151</v>
      </c>
      <c r="C41" s="14">
        <f>C1</f>
        <v>42151</v>
      </c>
      <c r="D41" s="99">
        <f>D1</f>
        <v>0.5784143518518519</v>
      </c>
      <c r="E41" s="114" t="str">
        <f>IF(AND(HOUR(D41)&gt;=0,HOUR(D41)&lt;=15),CONCATENATE("",HOUR(D41)+8," : ",MINUTE(D41)," ",CHOOSE(WEEKDAY(DATE(YEAR(B41),MONTH(B41),DAY(B41)),1),"Sun ","Mon ","Tue ","Wed ","Thu ","Fri  ","Sat ")," ",YEAR(B41),"/",MONTH(B41),"/",DAY(B41)),CONCATENATE("",HOUR(D41)-16," : ",MINUTE(D41)," ",CHOOSE(WEEKDAY(DATE(YEAR(B41+1),MONTH(B41+1),DAY(B41+1)),1),"Sun ","Mon ","Tue ","Wed ","Thu","Fri ","Sat ")," ",YEAR(B41),"/",MONTH(B41),"/",DAY(B41)))</f>
        <v>21 : 52 Wed  2015/5/27</v>
      </c>
      <c r="F41" s="115"/>
      <c r="G41" s="114" t="str">
        <f>IF(AND(HOUR(D41)&gt;=0,HOUR(D41)&lt;=16),CONCATENATE("",HOUR(D41)+7," : ",MINUTE(D41)," ",CHOOSE(WEEKDAY(DATE(YEAR(B41),MONTH(B41),DAY(B41)),1),"Sun ","Mon ","Tue ","Wed ","Thu ","Fri  ","Sat ")," ",YEAR(B41),"/",MONTH(B41),"/",DAY(B41)),CONCATENATE("",HOUR(D41)-17," : ",MINUTE(D41)," ",CHOOSE(WEEKDAY(DATE(YEAR(B41+1),MONTH(B41+1),DAY(B41+1)),1),"Sun ","Mon ","Tue ","Wed ","Thu","Fri ","Sat ")," ",YEAR(B41+1),"/",MONTH(B41+1),"/",DAY(B41+1)))</f>
        <v>20 : 52 Wed  2015/5/27</v>
      </c>
      <c r="H41" s="115"/>
      <c r="I41" s="114" t="str">
        <f>IF(AND(HOUR(D41)&gt;=0,HOUR(D41)&lt;=20),CONCATENATE("",HOUR(D41)+3," : ",MINUTE(D41)," ",CHOOSE(WEEKDAY(DATE(YEAR(B41),MONTH(B41),DAY(B41)),1),"Sun ","Mon ","Tue ","Wed ","Thu ","Fri  ","Sat ")," ",YEAR(B41),"/",MONTH(B41),"/",DAY(B41)),CONCATENATE("",HOUR(D41)-21," : ",MINUTE(D41)," ",CHOOSE(WEEKDAY(DATE(YEAR(B41+1),MONTH(B41+1),DAY(B41+1)),1),"Sun ","Mon ","Tue ","Wed ","Thu","Fri ","Sat ")," ",YEAR(B41+1),"/",MONTH(B41+1),"/",DAY(B41+1)))</f>
        <v>16 : 52 Wed  2015/5/27</v>
      </c>
      <c r="J41" s="115"/>
      <c r="K41" s="114" t="str">
        <f>IF(AND(HOUR(D41)&gt;=0,HOUR(D41)&lt;=7),CONCATENATE("",HOUR(D41)+16," : ",MINUTE(D41)," ",CHOOSE(WEEKDAY(DATE(YEAR(B41),MONTH(B41),DAY(B41)),1),"Sun ","Mon ","Tue ","Wed ","Thu ","Fri  ","Sat ")," ",YEAR(B41),"/",MONTH(B41),"/",DAY(B41)),CONCATENATE("",HOUR(D41)-8," : ",MINUTE(D41)," ",CHOOSE(WEEKDAY(DATE(YEAR(B41+1),MONTH(B41+1),DAY(B41+1)),1),"Sun ","Mon ","Tue ","Wed ","Thu","Fri ","Sat ")," ",YEAR(B41+1),"/",MONTH(B41+1),"/",DAY(B41+1)))</f>
        <v>5 : 52 Thu 2015/5/28</v>
      </c>
      <c r="L41" s="115"/>
      <c r="M41" s="114" t="str">
        <f>IF(AND(HOUR(D41)&gt;=0,HOUR(D41)&lt;=6),CONCATENATE("",HOUR(D41)+17," : ",MINUTE(D41)," ",CHOOSE(WEEKDAY(DATE(YEAR(B41),MONTH(B41),DAY(B41)),1),"Sun ","Mon ","Tue ","Wed ","Thu ","Fri  ","Sat ")," ",YEAR(B41),"/",MONTH(B41),"/",DAY(B41)),CONCATENATE("",HOUR(D41)-7," : ",MINUTE(D41)," ",CHOOSE(WEEKDAY(DATE(YEAR(B41+1),MONTH(B41+1),DAY(B41+1)),1),"Sun ","Mon ","Tue ","Wed ","Thu","Fri ","Sat ")," ",YEAR(B41+1),"/",MONTH(B41+1),"/",DAY(B41+1)))</f>
        <v>6 : 52 Thu 2015/5/28</v>
      </c>
      <c r="N41" s="116"/>
      <c r="T41" s="3" t="str">
        <f ca="1">IF(AND(HOUR(NOW())&gt;=0,HOUR(NOW())&lt;=6),CONCATENATE("Today: ",CHOOSE(WEEKDAY(DATE(YEAR(TODAY()),MONTH(TODAY()),DAY(TODAY())),1),"Sun ","Mon ","Tue ","Wed ","Thu","Fri ","Sat "),YEAR(TODAY()),"/",MONTH(TODAY()),"/",DAY(TODAY()),"  
Now:  ",HOUR(NOW())+17," : ",MINUTE(NOW())),CONCATENATE("Today: ",CHOOSE(WEEKDAY(DATE(YEAR(TODAY()+1),MONTH(TODAY()+1),DAY(TODAY()+1)),1),"Sun ","Mon ","Tue ","Wed ","Thu","Fri ","Sat "),YEAR(TODAY()+1),"/",MONTH(TODAY()+1),"/",DAY(TODAY()+1),"  
Now:  ",HOUR(NOW())-7," : ",MINUTE(NOW())))</f>
        <v>Today: Thu2015/5/28  
Now:  11 : 4</v>
      </c>
    </row>
    <row r="42" spans="5:14" ht="13.5">
      <c r="E42" s="85">
        <f>FIND(":",E41)</f>
        <v>4</v>
      </c>
      <c r="F42" s="3"/>
      <c r="G42" s="85">
        <f>FIND(":",G41)</f>
        <v>4</v>
      </c>
      <c r="H42" s="3"/>
      <c r="I42" s="85">
        <f>FIND(":",I41)</f>
        <v>4</v>
      </c>
      <c r="J42" s="3"/>
      <c r="K42" s="85">
        <f>FIND(":",K41)</f>
        <v>3</v>
      </c>
      <c r="L42" s="3"/>
      <c r="M42" s="85">
        <f>FIND(":",M41)</f>
        <v>3</v>
      </c>
      <c r="N42" s="3"/>
    </row>
    <row r="43" spans="5:14" ht="13.5">
      <c r="E43" s="83">
        <f>LEFT(E41,E42-2)-0</f>
        <v>21</v>
      </c>
      <c r="F43" s="3"/>
      <c r="G43" s="83">
        <f>LEFT(G41,G42-2)-0</f>
        <v>20</v>
      </c>
      <c r="H43" s="3"/>
      <c r="I43" s="83">
        <f>LEFT(I41,I42-2)-0</f>
        <v>16</v>
      </c>
      <c r="J43" s="3"/>
      <c r="K43" s="83">
        <f>LEFT(K41,K42-2)-0</f>
        <v>5</v>
      </c>
      <c r="L43" s="3"/>
      <c r="M43" s="83">
        <f>LEFT(M41,M42-2)-0</f>
        <v>6</v>
      </c>
      <c r="N43" s="3"/>
    </row>
    <row r="44" spans="2:19" ht="15.75">
      <c r="B44" s="118">
        <f>IF(WEEKDAY(P44)=5,P44-4,IF(WEEKDAY(P44)=2,P44-1,IF(WEEKDAY(P44)=3,P44-2,IF(WEEKDAY(P44)=4,P44-3,IF(WEEKDAY(P44)=6,P44-5,IF(WEEKDAY(P44)=7,P44-6,P44))))))</f>
        <v>42099</v>
      </c>
      <c r="C44" s="118"/>
      <c r="D44" s="118"/>
      <c r="E44" s="118"/>
      <c r="F44" s="26" t="s">
        <v>15</v>
      </c>
      <c r="G44" s="26"/>
      <c r="H44" s="26"/>
      <c r="I44" s="26"/>
      <c r="J44" s="27" t="str">
        <f ca="1">IF(AND(TODAY()&gt;=B44,TODAY()&lt;B45),CONCATENATE("Today is summertime"),CONCATENATE("Today is not summertime"))</f>
        <v>Today is summertime</v>
      </c>
      <c r="K44" s="28"/>
      <c r="L44" s="28"/>
      <c r="M44" s="119">
        <f>IF(B44="","",WEEKDAY(B44))</f>
        <v>1</v>
      </c>
      <c r="N44" s="119"/>
      <c r="O44" s="119"/>
      <c r="P44" s="29">
        <f ca="1">DATE(YEAR(TODAY()),4,1)+6</f>
        <v>42101</v>
      </c>
      <c r="Q44" s="30"/>
      <c r="R44" s="30"/>
      <c r="S44" s="31">
        <f ca="1">TODAY()</f>
        <v>42151</v>
      </c>
    </row>
    <row r="45" spans="2:19" ht="15.75">
      <c r="B45" s="120">
        <f>IF(WEEKDAY(P45)=5,P45-4,IF(WEEKDAY(P45)=2,P45-1,IF(WEEKDAY(P45)=3,P45-2,IF(WEEKDAY(P45)=4,P45-3,IF(WEEKDAY(P45)=6,P45-5,IF(WEEKDAY(P45)=7,P45-6,P45))))))</f>
        <v>42302</v>
      </c>
      <c r="C45" s="120"/>
      <c r="D45" s="120"/>
      <c r="E45" s="120"/>
      <c r="F45" s="26" t="s">
        <v>16</v>
      </c>
      <c r="G45" s="26"/>
      <c r="H45" s="26"/>
      <c r="I45" s="26"/>
      <c r="J45" s="27" t="str">
        <f>IF(AND(C1&gt;=B44,C1&lt;B45),CONCATENATE(YEAR(C1),"/",MONTH(C1),"/",DAY(C1)," is summertime"),CONCATENATE(YEAR(C1),"/",MONTH(C1),"/",DAY(C1)," is not summertime"))</f>
        <v>2015/5/27 is summertime</v>
      </c>
      <c r="K45" s="28"/>
      <c r="L45" s="28"/>
      <c r="M45" s="119">
        <f>IF(B45="","",WEEKDAY(B45))</f>
        <v>1</v>
      </c>
      <c r="N45" s="119"/>
      <c r="O45" s="119"/>
      <c r="P45" s="29">
        <f ca="1">DATE(YEAR(TODAY()),10,31)</f>
        <v>42308</v>
      </c>
      <c r="Q45" s="30"/>
      <c r="R45" s="30"/>
      <c r="S45" s="30"/>
    </row>
    <row r="46" spans="2:16" ht="13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03" t="s">
        <v>133</v>
      </c>
    </row>
    <row r="47" spans="2:19" ht="15">
      <c r="B47" s="118">
        <f>IF(WEEKDAY(P47)=5,P47-4,IF(WEEKDAY(P47)=2,P47-1,IF(WEEKDAY(P47)=3,P47-2,IF(WEEKDAY(P47)=4,P47-3,IF(WEEKDAY(P47)=6,P47-5,IF(WEEKDAY(P47)=7,P47-6,P47))))))</f>
        <v>42092</v>
      </c>
      <c r="C47" s="118"/>
      <c r="D47" s="118"/>
      <c r="E47" s="118"/>
      <c r="F47" s="26" t="s">
        <v>17</v>
      </c>
      <c r="G47" s="26"/>
      <c r="H47" s="26"/>
      <c r="I47" s="26"/>
      <c r="J47" s="26"/>
      <c r="K47" s="28"/>
      <c r="L47" s="28"/>
      <c r="M47" s="119">
        <f>IF(B47="","",WEEKDAY(B47))</f>
        <v>1</v>
      </c>
      <c r="N47" s="119"/>
      <c r="O47" s="119"/>
      <c r="P47" s="29">
        <f ca="1">DATE(YEAR(TODAY()),3,31)</f>
        <v>42094</v>
      </c>
      <c r="Q47" s="30"/>
      <c r="R47" s="30"/>
      <c r="S47" s="31">
        <v>37251</v>
      </c>
    </row>
  </sheetData>
  <sheetProtection password="CEA2" sheet="1" objects="1" scenarios="1"/>
  <mergeCells count="93">
    <mergeCell ref="E2:F2"/>
    <mergeCell ref="T2:U2"/>
    <mergeCell ref="B4:C4"/>
    <mergeCell ref="E4:F4"/>
    <mergeCell ref="I4:J4"/>
    <mergeCell ref="K4:L4"/>
    <mergeCell ref="M4:N4"/>
    <mergeCell ref="O4:P4"/>
    <mergeCell ref="E5:F5"/>
    <mergeCell ref="G5:H5"/>
    <mergeCell ref="I5:J5"/>
    <mergeCell ref="K5:L5"/>
    <mergeCell ref="M5:N5"/>
    <mergeCell ref="O5:P5"/>
    <mergeCell ref="B10:C10"/>
    <mergeCell ref="E10:F10"/>
    <mergeCell ref="I10:J10"/>
    <mergeCell ref="K10:L10"/>
    <mergeCell ref="M10:N10"/>
    <mergeCell ref="E11:F11"/>
    <mergeCell ref="G11:H11"/>
    <mergeCell ref="I11:J11"/>
    <mergeCell ref="K11:L11"/>
    <mergeCell ref="M11:N11"/>
    <mergeCell ref="B15:C15"/>
    <mergeCell ref="E15:F15"/>
    <mergeCell ref="I15:J15"/>
    <mergeCell ref="K15:L15"/>
    <mergeCell ref="M15:N15"/>
    <mergeCell ref="E16:F16"/>
    <mergeCell ref="G16:H16"/>
    <mergeCell ref="I16:J16"/>
    <mergeCell ref="K16:L16"/>
    <mergeCell ref="M16:N16"/>
    <mergeCell ref="B20:C20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B25:C25"/>
    <mergeCell ref="E25:F25"/>
    <mergeCell ref="G25:H25"/>
    <mergeCell ref="I25:J25"/>
    <mergeCell ref="K25:L25"/>
    <mergeCell ref="M30:N30"/>
    <mergeCell ref="M25:N25"/>
    <mergeCell ref="E26:F26"/>
    <mergeCell ref="G26:H26"/>
    <mergeCell ref="I26:J26"/>
    <mergeCell ref="K26:L26"/>
    <mergeCell ref="M26:N26"/>
    <mergeCell ref="B35:C35"/>
    <mergeCell ref="E35:F35"/>
    <mergeCell ref="I35:J35"/>
    <mergeCell ref="K35:L35"/>
    <mergeCell ref="M35:N35"/>
    <mergeCell ref="B30:C30"/>
    <mergeCell ref="E30:F30"/>
    <mergeCell ref="G30:H30"/>
    <mergeCell ref="I30:J30"/>
    <mergeCell ref="K30:L30"/>
    <mergeCell ref="B40:C40"/>
    <mergeCell ref="E40:F40"/>
    <mergeCell ref="I40:J40"/>
    <mergeCell ref="K40:L40"/>
    <mergeCell ref="M40:N40"/>
    <mergeCell ref="E31:F31"/>
    <mergeCell ref="G31:H31"/>
    <mergeCell ref="I31:J31"/>
    <mergeCell ref="K31:L31"/>
    <mergeCell ref="M31:N31"/>
    <mergeCell ref="M44:O44"/>
    <mergeCell ref="E36:F36"/>
    <mergeCell ref="G36:H36"/>
    <mergeCell ref="I36:J36"/>
    <mergeCell ref="K36:L36"/>
    <mergeCell ref="M36:N36"/>
    <mergeCell ref="B45:E45"/>
    <mergeCell ref="M45:O45"/>
    <mergeCell ref="B47:E47"/>
    <mergeCell ref="M47:O47"/>
    <mergeCell ref="E41:F41"/>
    <mergeCell ref="G41:H41"/>
    <mergeCell ref="I41:J41"/>
    <mergeCell ref="K41:L41"/>
    <mergeCell ref="M41:N41"/>
    <mergeCell ref="B44:E44"/>
  </mergeCells>
  <conditionalFormatting sqref="C21 C11 C5:C7 C26 C31 C36 C41 C16">
    <cfRule type="expression" priority="17" dxfId="252" stopIfTrue="1">
      <formula>(C5&lt;TODAY())</formula>
    </cfRule>
    <cfRule type="expression" priority="18" dxfId="253" stopIfTrue="1">
      <formula>(C5=TODAY())</formula>
    </cfRule>
  </conditionalFormatting>
  <conditionalFormatting sqref="J45">
    <cfRule type="expression" priority="16" dxfId="254" stopIfTrue="1">
      <formula>NOT(YEAR($C$1)=YEAR($B$40))</formula>
    </cfRule>
  </conditionalFormatting>
  <conditionalFormatting sqref="E11:N11 E21:N21 E26:N26 E31:N31 E36:N36 E41:N41 E16:N16">
    <cfRule type="expression" priority="13" dxfId="255" stopIfTrue="1">
      <formula>OR(E13&gt;22,E13&lt;7)</formula>
    </cfRule>
    <cfRule type="expression" priority="14" dxfId="256" stopIfTrue="1">
      <formula>AND(6&lt;E13,E13&lt;9)</formula>
    </cfRule>
    <cfRule type="expression" priority="15" dxfId="257" stopIfTrue="1">
      <formula>AND(8&lt;E13,E13&lt;16)</formula>
    </cfRule>
  </conditionalFormatting>
  <conditionalFormatting sqref="D5 D11 D21 D26 D31 D36 D41 D16">
    <cfRule type="expression" priority="10" dxfId="256" stopIfTrue="1">
      <formula>AND(HOUR(D5)&gt;6,HOUR(D5)&lt;9)</formula>
    </cfRule>
    <cfRule type="expression" priority="11" dxfId="258" stopIfTrue="1">
      <formula>OR(HOUR(D5)&gt;22,HOUR(D5)&lt;7)</formula>
    </cfRule>
    <cfRule type="expression" priority="12" dxfId="259" stopIfTrue="1">
      <formula>AND(HOUR(D5)&gt;8,HOUR(D5)&lt;16)</formula>
    </cfRule>
  </conditionalFormatting>
  <conditionalFormatting sqref="E5:L5">
    <cfRule type="expression" priority="7" dxfId="255" stopIfTrue="1">
      <formula>OR(E8&gt;22,E8&lt;7)</formula>
    </cfRule>
    <cfRule type="expression" priority="8" dxfId="256" stopIfTrue="1">
      <formula>AND(6&lt;E8,E8&lt;9)</formula>
    </cfRule>
    <cfRule type="expression" priority="9" dxfId="257" stopIfTrue="1">
      <formula>AND(8&lt;E8,E8&lt;16)</formula>
    </cfRule>
  </conditionalFormatting>
  <conditionalFormatting sqref="O5:P5">
    <cfRule type="expression" priority="4" dxfId="255" stopIfTrue="1">
      <formula>OR(M8&gt;22,M8&lt;7)</formula>
    </cfRule>
    <cfRule type="expression" priority="5" dxfId="256" stopIfTrue="1">
      <formula>AND(6&lt;M8,M8&lt;9)</formula>
    </cfRule>
    <cfRule type="expression" priority="6" dxfId="257" stopIfTrue="1">
      <formula>AND(8&lt;M8,M8&lt;16)</formula>
    </cfRule>
  </conditionalFormatting>
  <conditionalFormatting sqref="M5:N5">
    <cfRule type="expression" priority="1" dxfId="255" stopIfTrue="1">
      <formula>OR(M8&gt;22,M8&lt;7)</formula>
    </cfRule>
    <cfRule type="expression" priority="2" dxfId="256" stopIfTrue="1">
      <formula>AND(6&lt;M8,M8&lt;9)</formula>
    </cfRule>
    <cfRule type="expression" priority="3" dxfId="257" stopIfTrue="1">
      <formula>AND(8&lt;M8,M8&lt;16)</formula>
    </cfRule>
  </conditionalFormatting>
  <dataValidations count="4">
    <dataValidation type="list" allowBlank="1" showInputMessage="1" showErrorMessage="1" promptTitle="Date" prompt="e.g. 13:49&#10;otherwise NOW()" sqref="D1">
      <formula1>$G$2:$H$2</formula1>
    </dataValidation>
    <dataValidation type="date" operator="notBetween" allowBlank="1" showInputMessage="1" showErrorMessage="1" promptTitle="Date" prompt="Date other than Summertime&#10;Cells other than between B39 and B40" errorTitle="Value invalid" error="No summertime date" sqref="C2">
      <formula1>B44</formula1>
      <formula2>B45</formula2>
    </dataValidation>
    <dataValidation type="list" allowBlank="1" showInputMessage="1" showErrorMessage="1" promptTitle="Date" prompt="e.g. 2008/8/20&#10;otherwise TODAY()" sqref="C1">
      <formula1>$B$2:$C$2</formula1>
    </dataValidation>
    <dataValidation allowBlank="1" showInputMessage="1" showErrorMessage="1" promptTitle="Time" prompt="e.g. 21:00" sqref="D2 G2"/>
  </dataValidations>
  <hyperlinks>
    <hyperlink ref="T2" r:id="rId1" display="Ken's Home Radio"/>
    <hyperlink ref="J6" r:id="rId2" display="http://fifaworldcup.yahoo.com/en/da/v/yokohama.html"/>
    <hyperlink ref="P46" r:id="rId3" display="Excel 2007 International Holiday Schedule"/>
    <hyperlink ref="T2:U2" r:id="rId4" display="Ken's Home Radio"/>
    <hyperlink ref="E2" r:id="rId5" display="Ken's Home Radio"/>
    <hyperlink ref="E2:F2" r:id="rId6" display="Ken's Home Radio"/>
  </hyperlinks>
  <printOptions/>
  <pageMargins left="0.75" right="0.75" top="1" bottom="1" header="0.512" footer="0.512"/>
  <pageSetup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1"/>
  <sheetViews>
    <sheetView tabSelected="1" zoomScale="77" zoomScaleNormal="77" zoomScalePageLayoutView="0" workbookViewId="0" topLeftCell="A1">
      <pane xSplit="4" ySplit="1" topLeftCell="Q21" activePane="bottomRight" state="frozen"/>
      <selection pane="topLeft" activeCell="T32" activeCellId="1" sqref="T1 T32"/>
      <selection pane="topRight" activeCell="T32" activeCellId="1" sqref="T1 T32"/>
      <selection pane="bottomLeft" activeCell="T32" activeCellId="1" sqref="T1 T32"/>
      <selection pane="bottomRight" activeCell="B28" activeCellId="1" sqref="B30 B28"/>
    </sheetView>
  </sheetViews>
  <sheetFormatPr defaultColWidth="9.00390625" defaultRowHeight="13.5"/>
  <cols>
    <col min="1" max="1" width="26.125" style="0" customWidth="1"/>
    <col min="2" max="2" width="30.25390625" style="0" customWidth="1"/>
    <col min="3" max="3" width="25.625" style="0" customWidth="1"/>
    <col min="4" max="26" width="18.125" style="0" customWidth="1"/>
    <col min="27" max="27" width="15.375" style="0" customWidth="1"/>
    <col min="29" max="29" width="16.75390625" style="0" bestFit="1" customWidth="1"/>
    <col min="30" max="30" width="17.125" style="0" bestFit="1" customWidth="1"/>
  </cols>
  <sheetData>
    <row r="1" spans="1:26" ht="13.5">
      <c r="A1" s="158">
        <f ca="1">TIME(HOUR(NOW()),MINUTE(NOW()),SECOND(NOW()))</f>
        <v>0.7532870370370371</v>
      </c>
      <c r="B1" s="159" t="str">
        <f ca="1">CONCATENATE("Today: ",CHOOSE(WEEKDAY(DATE(YEAR(TODAY()),MONTH(TODAY()),DAY(TODAY())),1),"Sun ","Mon ","Tue ","Wed ","Thu","Fri ","Sat ")," ",YEAR(TODAY()),"/",MONTH(TODAY()),"/",DAY(TODAY()),"  
Now:  ",HOUR(NOW())," : ",MINUTE(NOW()))</f>
        <v>Today: Wed  2015/5/27  
Now:  18 : 4</v>
      </c>
      <c r="C1" s="160" t="s">
        <v>127</v>
      </c>
      <c r="D1" s="160" t="s">
        <v>128</v>
      </c>
      <c r="E1" s="160" t="s">
        <v>129</v>
      </c>
      <c r="F1" s="160" t="s">
        <v>158</v>
      </c>
      <c r="G1" s="160" t="s">
        <v>159</v>
      </c>
      <c r="H1" s="160" t="s">
        <v>130</v>
      </c>
      <c r="I1" s="160" t="s">
        <v>160</v>
      </c>
      <c r="J1" s="160" t="s">
        <v>161</v>
      </c>
      <c r="K1" s="160" t="s">
        <v>162</v>
      </c>
      <c r="L1" s="160" t="s">
        <v>163</v>
      </c>
      <c r="M1" s="160" t="s">
        <v>164</v>
      </c>
      <c r="N1" s="161" t="s">
        <v>165</v>
      </c>
      <c r="O1" s="160" t="s">
        <v>166</v>
      </c>
      <c r="P1" s="160" t="s">
        <v>167</v>
      </c>
      <c r="Q1" s="160" t="s">
        <v>168</v>
      </c>
      <c r="R1" s="160" t="s">
        <v>169</v>
      </c>
      <c r="S1" s="160" t="s">
        <v>170</v>
      </c>
      <c r="T1" s="160" t="s">
        <v>171</v>
      </c>
      <c r="U1" s="160" t="s">
        <v>172</v>
      </c>
      <c r="V1" s="160" t="s">
        <v>173</v>
      </c>
      <c r="W1" s="160" t="s">
        <v>174</v>
      </c>
      <c r="X1" s="160" t="str">
        <f ca="1">IF(OR(TODAY()&gt;=C74,TODAY()&lt;C81),CONCATENATE("Guam"),CONCATENATE("Sydney, Guam"))</f>
        <v>Sydney, Guam</v>
      </c>
      <c r="Y1" s="160" t="str">
        <f ca="1">IF(OR(TODAY()&gt;=C74,TODAY()&lt;C81),CONCATENATE("Sydney, Vanuatu Island"),CONCATENATE("Vanuatu Island"))</f>
        <v>Vanuatu Island</v>
      </c>
      <c r="Z1" s="160" t="s">
        <v>175</v>
      </c>
    </row>
    <row r="2" spans="1:28" ht="45" customHeight="1">
      <c r="A2" s="162">
        <f aca="true" t="shared" si="0" ref="A2:A20">IF(MATCH($B$28,$B$2:$B$25,0)=ROW(B2)-1,$B$1,"")</f>
      </c>
      <c r="B2" s="163" t="s">
        <v>176</v>
      </c>
      <c r="C2" s="92" t="s">
        <v>177</v>
      </c>
      <c r="D2" s="93" t="str">
        <f aca="true" ca="1" t="shared" si="1" ref="D2:Z17">IF(AND(HOUR(NOW())&gt;=0,HOUR(NOW())&lt;=23-D33),CONCATENATE("",HOUR(NOW())+D33," : ",MINUTE(NOW())," ",CHOOSE(WEEKDAY(DATE(YEAR(TODAY()),MONTH(TODAY()),DAY(TODAY())),1),"Sun ","Mon ","Tue ","Wed ","Thu ","Fri  ","Sat ")," ",YEAR(TODAY()),"/",MONTH(TODAY()),"/",DAY(TODAY())),CONCATENATE("",HOUR(NOW())-(24-D33)," : ",MINUTE(NOW())," ",CHOOSE(WEEKDAY(DATE(YEAR(TODAY()+1),MONTH(TODAY()+1),DAY(TODAY()+1)),1),"Sun ","Mon ","Tue ","Wed ","Thu","Fri ","Sat ")," ",YEAR(TODAY()+1),"/",MONTH(TODAY()+1),"/",DAY(TODAY()+1)))</f>
        <v>19 : 4 Wed  2015/5/27</v>
      </c>
      <c r="E2" s="93" t="str">
        <f ca="1" t="shared" si="1"/>
        <v>20 : 4 Wed  2015/5/27</v>
      </c>
      <c r="F2" s="93" t="str">
        <f ca="1" t="shared" si="1"/>
        <v>21 : 4 Wed  2015/5/27</v>
      </c>
      <c r="G2" s="93" t="str">
        <f ca="1" t="shared" si="1"/>
        <v>22 : 4 Wed  2015/5/27</v>
      </c>
      <c r="H2" s="93" t="str">
        <f ca="1" t="shared" si="1"/>
        <v>23 : 4 Wed  2015/5/27</v>
      </c>
      <c r="I2" s="93" t="str">
        <f ca="1" t="shared" si="1"/>
        <v>0 : 4 Thu 2015/5/28</v>
      </c>
      <c r="J2" s="93" t="str">
        <f ca="1" t="shared" si="1"/>
        <v>1 : 4 Thu 2015/5/28</v>
      </c>
      <c r="K2" s="93" t="str">
        <f ca="1" t="shared" si="1"/>
        <v>2 : 4 Thu 2015/5/28</v>
      </c>
      <c r="L2" s="93" t="str">
        <f ca="1" t="shared" si="1"/>
        <v>3 : 4 Thu 2015/5/28</v>
      </c>
      <c r="M2" s="93" t="str">
        <f ca="1" t="shared" si="1"/>
        <v>4 : 4 Thu 2015/5/28</v>
      </c>
      <c r="N2" s="93" t="str">
        <f ca="1" t="shared" si="1"/>
        <v>5 : 4 Thu 2015/5/28</v>
      </c>
      <c r="O2" s="93" t="str">
        <f ca="1" t="shared" si="1"/>
        <v>6 : 4 Thu 2015/5/28</v>
      </c>
      <c r="P2" s="93" t="str">
        <f ca="1" t="shared" si="1"/>
        <v>7 : 4 Thu 2015/5/28</v>
      </c>
      <c r="Q2" s="93" t="str">
        <f ca="1" t="shared" si="1"/>
        <v>8 : 4 Thu 2015/5/28</v>
      </c>
      <c r="R2" s="93" t="str">
        <f ca="1" t="shared" si="1"/>
        <v>9 : 4 Thu 2015/5/28</v>
      </c>
      <c r="S2" s="93" t="str">
        <f ca="1" t="shared" si="1"/>
        <v>10 : 4 Thu 2015/5/28</v>
      </c>
      <c r="T2" s="93" t="str">
        <f ca="1" t="shared" si="1"/>
        <v>11 : 4 Thu 2015/5/28</v>
      </c>
      <c r="U2" s="93" t="str">
        <f ca="1" t="shared" si="1"/>
        <v>12 : 4 Thu 2015/5/28</v>
      </c>
      <c r="V2" s="93" t="str">
        <f ca="1" t="shared" si="1"/>
        <v>13 : 4 Thu 2015/5/28</v>
      </c>
      <c r="W2" s="93" t="str">
        <f ca="1" t="shared" si="1"/>
        <v>14 : 4 Thu 2015/5/28</v>
      </c>
      <c r="X2" s="93" t="str">
        <f ca="1" t="shared" si="1"/>
        <v>15 : 4 Thu 2015/5/28</v>
      </c>
      <c r="Y2" s="93" t="str">
        <f ca="1" t="shared" si="1"/>
        <v>16 : 4 Thu 2015/5/28</v>
      </c>
      <c r="Z2" s="93" t="str">
        <f ca="1" t="shared" si="1"/>
        <v>17 : 4 Thu 2015/5/28</v>
      </c>
      <c r="AA2" s="164">
        <v>1</v>
      </c>
      <c r="AB2" t="s">
        <v>178</v>
      </c>
    </row>
    <row r="3" spans="1:28" ht="45" customHeight="1">
      <c r="A3" s="162">
        <f t="shared" si="0"/>
      </c>
      <c r="B3" s="163" t="s">
        <v>179</v>
      </c>
      <c r="C3" s="93" t="str">
        <f aca="true" ca="1" t="shared" si="2" ref="C3:R17">IF(AND(HOUR(NOW())&gt;=0,HOUR(NOW())&lt;=23-(24-C34)),CONCATENATE("",HOUR(NOW())+24-C34," : ",MINUTE(NOW())," ",CHOOSE(WEEKDAY(DATE(YEAR(TODAY()-1),MONTH(TODAY()-1),DAY(TODAY()-1)),1),"Sun ","Mon ","Tue ","Wed ","Thu ","Fri  ","Sat ")," ",YEAR(TODAY()-1),"/",MONTH(TODAY()-1),"/",DAY(TODAY()-1)),CONCATENATE("",HOUR(NOW())-C34," : ",MINUTE(NOW())," ",CHOOSE(WEEKDAY(DATE(YEAR(TODAY()),MONTH(TODAY()),DAY(TODAY())),1),"Sun ","Mon ","Tue ","Wed ","Thu","Fri ","Sat ")," ",YEAR(TODAY()),"/",MONTH(TODAY()),"/",DAY(TODAY())))</f>
        <v>17 : 4 Wed  2015/5/27</v>
      </c>
      <c r="D3" s="92" t="s">
        <v>177</v>
      </c>
      <c r="E3" s="93" t="str">
        <f ca="1" t="shared" si="1"/>
        <v>19 : 4 Wed  2015/5/27</v>
      </c>
      <c r="F3" s="93" t="str">
        <f ca="1" t="shared" si="1"/>
        <v>20 : 4 Wed  2015/5/27</v>
      </c>
      <c r="G3" s="93" t="str">
        <f ca="1" t="shared" si="1"/>
        <v>21 : 4 Wed  2015/5/27</v>
      </c>
      <c r="H3" s="93" t="str">
        <f ca="1" t="shared" si="1"/>
        <v>22 : 4 Wed  2015/5/27</v>
      </c>
      <c r="I3" s="93" t="str">
        <f ca="1" t="shared" si="1"/>
        <v>23 : 4 Wed  2015/5/27</v>
      </c>
      <c r="J3" s="93" t="str">
        <f ca="1" t="shared" si="1"/>
        <v>0 : 4 Thu 2015/5/28</v>
      </c>
      <c r="K3" s="93" t="str">
        <f ca="1" t="shared" si="1"/>
        <v>1 : 4 Thu 2015/5/28</v>
      </c>
      <c r="L3" s="93" t="str">
        <f ca="1" t="shared" si="1"/>
        <v>2 : 4 Thu 2015/5/28</v>
      </c>
      <c r="M3" s="93" t="str">
        <f ca="1" t="shared" si="1"/>
        <v>3 : 4 Thu 2015/5/28</v>
      </c>
      <c r="N3" s="93" t="str">
        <f ca="1" t="shared" si="1"/>
        <v>4 : 4 Thu 2015/5/28</v>
      </c>
      <c r="O3" s="93" t="str">
        <f ca="1" t="shared" si="1"/>
        <v>5 : 4 Thu 2015/5/28</v>
      </c>
      <c r="P3" s="93" t="str">
        <f ca="1" t="shared" si="1"/>
        <v>6 : 4 Thu 2015/5/28</v>
      </c>
      <c r="Q3" s="93" t="str">
        <f ca="1" t="shared" si="1"/>
        <v>7 : 4 Thu 2015/5/28</v>
      </c>
      <c r="R3" s="93" t="str">
        <f ca="1" t="shared" si="1"/>
        <v>8 : 4 Thu 2015/5/28</v>
      </c>
      <c r="S3" s="93" t="str">
        <f ca="1" t="shared" si="1"/>
        <v>9 : 4 Thu 2015/5/28</v>
      </c>
      <c r="T3" s="93" t="str">
        <f ca="1" t="shared" si="1"/>
        <v>10 : 4 Thu 2015/5/28</v>
      </c>
      <c r="U3" s="93" t="str">
        <f ca="1" t="shared" si="1"/>
        <v>11 : 4 Thu 2015/5/28</v>
      </c>
      <c r="V3" s="93" t="str">
        <f ca="1" t="shared" si="1"/>
        <v>12 : 4 Thu 2015/5/28</v>
      </c>
      <c r="W3" s="93" t="str">
        <f ca="1" t="shared" si="1"/>
        <v>13 : 4 Thu 2015/5/28</v>
      </c>
      <c r="X3" s="93" t="str">
        <f ca="1" t="shared" si="1"/>
        <v>14 : 4 Thu 2015/5/28</v>
      </c>
      <c r="Y3" s="93" t="str">
        <f ca="1" t="shared" si="1"/>
        <v>15 : 4 Thu 2015/5/28</v>
      </c>
      <c r="Z3" s="93" t="str">
        <f ca="1" t="shared" si="1"/>
        <v>16 : 4 Thu 2015/5/28</v>
      </c>
      <c r="AA3" s="164">
        <f>AA2+1</f>
        <v>2</v>
      </c>
      <c r="AB3" t="s">
        <v>178</v>
      </c>
    </row>
    <row r="4" spans="1:28" ht="45" customHeight="1">
      <c r="A4" s="162">
        <f t="shared" si="0"/>
      </c>
      <c r="B4" s="163" t="s">
        <v>180</v>
      </c>
      <c r="C4" s="93" t="str">
        <f ca="1" t="shared" si="2"/>
        <v>16 : 4 Wed  2015/5/27</v>
      </c>
      <c r="D4" s="93" t="str">
        <f ca="1" t="shared" si="2"/>
        <v>17 : 4 Wed  2015/5/27</v>
      </c>
      <c r="E4" s="92" t="s">
        <v>177</v>
      </c>
      <c r="F4" s="93" t="str">
        <f ca="1" t="shared" si="1"/>
        <v>19 : 4 Wed  2015/5/27</v>
      </c>
      <c r="G4" s="93" t="str">
        <f ca="1" t="shared" si="1"/>
        <v>20 : 4 Wed  2015/5/27</v>
      </c>
      <c r="H4" s="93" t="str">
        <f ca="1" t="shared" si="1"/>
        <v>21 : 4 Wed  2015/5/27</v>
      </c>
      <c r="I4" s="93" t="str">
        <f ca="1" t="shared" si="1"/>
        <v>22 : 4 Wed  2015/5/27</v>
      </c>
      <c r="J4" s="93" t="str">
        <f ca="1" t="shared" si="1"/>
        <v>23 : 4 Wed  2015/5/27</v>
      </c>
      <c r="K4" s="93" t="str">
        <f ca="1" t="shared" si="1"/>
        <v>0 : 4 Thu 2015/5/28</v>
      </c>
      <c r="L4" s="93" t="str">
        <f ca="1" t="shared" si="1"/>
        <v>1 : 4 Thu 2015/5/28</v>
      </c>
      <c r="M4" s="93" t="str">
        <f ca="1" t="shared" si="1"/>
        <v>2 : 4 Thu 2015/5/28</v>
      </c>
      <c r="N4" s="93" t="str">
        <f ca="1" t="shared" si="1"/>
        <v>3 : 4 Thu 2015/5/28</v>
      </c>
      <c r="O4" s="93" t="str">
        <f ca="1" t="shared" si="1"/>
        <v>4 : 4 Thu 2015/5/28</v>
      </c>
      <c r="P4" s="93" t="str">
        <f ca="1" t="shared" si="1"/>
        <v>5 : 4 Thu 2015/5/28</v>
      </c>
      <c r="Q4" s="93" t="str">
        <f ca="1" t="shared" si="1"/>
        <v>6 : 4 Thu 2015/5/28</v>
      </c>
      <c r="R4" s="93" t="str">
        <f ca="1" t="shared" si="1"/>
        <v>7 : 4 Thu 2015/5/28</v>
      </c>
      <c r="S4" s="93" t="str">
        <f ca="1" t="shared" si="1"/>
        <v>8 : 4 Thu 2015/5/28</v>
      </c>
      <c r="T4" s="93" t="str">
        <f ca="1" t="shared" si="1"/>
        <v>9 : 4 Thu 2015/5/28</v>
      </c>
      <c r="U4" s="93" t="str">
        <f ca="1" t="shared" si="1"/>
        <v>10 : 4 Thu 2015/5/28</v>
      </c>
      <c r="V4" s="93" t="str">
        <f ca="1" t="shared" si="1"/>
        <v>11 : 4 Thu 2015/5/28</v>
      </c>
      <c r="W4" s="93" t="str">
        <f ca="1" t="shared" si="1"/>
        <v>12 : 4 Thu 2015/5/28</v>
      </c>
      <c r="X4" s="93" t="str">
        <f ca="1" t="shared" si="1"/>
        <v>13 : 4 Thu 2015/5/28</v>
      </c>
      <c r="Y4" s="93" t="str">
        <f ca="1" t="shared" si="1"/>
        <v>14 : 4 Thu 2015/5/28</v>
      </c>
      <c r="Z4" s="93" t="str">
        <f ca="1" t="shared" si="1"/>
        <v>15 : 4 Thu 2015/5/28</v>
      </c>
      <c r="AA4" s="164">
        <f aca="true" t="shared" si="3" ref="AA4:AA25">AA3+1</f>
        <v>3</v>
      </c>
      <c r="AB4" t="s">
        <v>178</v>
      </c>
    </row>
    <row r="5" spans="1:28" ht="45" customHeight="1">
      <c r="A5" s="162">
        <f t="shared" si="0"/>
      </c>
      <c r="B5" s="163" t="s">
        <v>181</v>
      </c>
      <c r="C5" s="93" t="str">
        <f ca="1" t="shared" si="2"/>
        <v>15 : 4 Wed  2015/5/27</v>
      </c>
      <c r="D5" s="93" t="str">
        <f ca="1" t="shared" si="2"/>
        <v>16 : 4 Wed  2015/5/27</v>
      </c>
      <c r="E5" s="93" t="str">
        <f ca="1" t="shared" si="2"/>
        <v>17 : 4 Wed  2015/5/27</v>
      </c>
      <c r="F5" s="92" t="s">
        <v>177</v>
      </c>
      <c r="G5" s="93" t="str">
        <f ca="1" t="shared" si="1"/>
        <v>19 : 4 Wed  2015/5/27</v>
      </c>
      <c r="H5" s="93" t="str">
        <f ca="1" t="shared" si="1"/>
        <v>20 : 4 Wed  2015/5/27</v>
      </c>
      <c r="I5" s="93" t="str">
        <f ca="1" t="shared" si="1"/>
        <v>21 : 4 Wed  2015/5/27</v>
      </c>
      <c r="J5" s="93" t="str">
        <f ca="1" t="shared" si="1"/>
        <v>22 : 4 Wed  2015/5/27</v>
      </c>
      <c r="K5" s="93" t="str">
        <f ca="1" t="shared" si="1"/>
        <v>23 : 4 Wed  2015/5/27</v>
      </c>
      <c r="L5" s="93" t="str">
        <f ca="1" t="shared" si="1"/>
        <v>0 : 4 Thu 2015/5/28</v>
      </c>
      <c r="M5" s="93" t="str">
        <f ca="1" t="shared" si="1"/>
        <v>1 : 4 Thu 2015/5/28</v>
      </c>
      <c r="N5" s="93" t="str">
        <f ca="1" t="shared" si="1"/>
        <v>2 : 4 Thu 2015/5/28</v>
      </c>
      <c r="O5" s="93" t="str">
        <f ca="1" t="shared" si="1"/>
        <v>3 : 4 Thu 2015/5/28</v>
      </c>
      <c r="P5" s="93" t="str">
        <f ca="1" t="shared" si="1"/>
        <v>4 : 4 Thu 2015/5/28</v>
      </c>
      <c r="Q5" s="93" t="str">
        <f ca="1" t="shared" si="1"/>
        <v>5 : 4 Thu 2015/5/28</v>
      </c>
      <c r="R5" s="93" t="str">
        <f ca="1" t="shared" si="1"/>
        <v>6 : 4 Thu 2015/5/28</v>
      </c>
      <c r="S5" s="93" t="str">
        <f ca="1" t="shared" si="1"/>
        <v>7 : 4 Thu 2015/5/28</v>
      </c>
      <c r="T5" s="93" t="str">
        <f ca="1" t="shared" si="1"/>
        <v>8 : 4 Thu 2015/5/28</v>
      </c>
      <c r="U5" s="93" t="str">
        <f ca="1" t="shared" si="1"/>
        <v>9 : 4 Thu 2015/5/28</v>
      </c>
      <c r="V5" s="93" t="str">
        <f ca="1" t="shared" si="1"/>
        <v>10 : 4 Thu 2015/5/28</v>
      </c>
      <c r="W5" s="93" t="str">
        <f ca="1" t="shared" si="1"/>
        <v>11 : 4 Thu 2015/5/28</v>
      </c>
      <c r="X5" s="93" t="str">
        <f ca="1" t="shared" si="1"/>
        <v>12 : 4 Thu 2015/5/28</v>
      </c>
      <c r="Y5" s="93" t="str">
        <f ca="1" t="shared" si="1"/>
        <v>13 : 4 Thu 2015/5/28</v>
      </c>
      <c r="Z5" s="93" t="str">
        <f ca="1" t="shared" si="1"/>
        <v>14 : 4 Thu 2015/5/28</v>
      </c>
      <c r="AA5" s="164">
        <f t="shared" si="3"/>
        <v>4</v>
      </c>
      <c r="AB5" t="s">
        <v>178</v>
      </c>
    </row>
    <row r="6" spans="1:28" ht="45" customHeight="1">
      <c r="A6" s="162">
        <f t="shared" si="0"/>
      </c>
      <c r="B6" s="163" t="s">
        <v>182</v>
      </c>
      <c r="C6" s="93" t="str">
        <f ca="1" t="shared" si="2"/>
        <v>14 : 4 Wed  2015/5/27</v>
      </c>
      <c r="D6" s="93" t="str">
        <f ca="1" t="shared" si="2"/>
        <v>15 : 4 Wed  2015/5/27</v>
      </c>
      <c r="E6" s="93" t="str">
        <f ca="1" t="shared" si="2"/>
        <v>16 : 4 Wed  2015/5/27</v>
      </c>
      <c r="F6" s="93" t="str">
        <f ca="1" t="shared" si="2"/>
        <v>17 : 4 Wed  2015/5/27</v>
      </c>
      <c r="G6" s="92" t="s">
        <v>177</v>
      </c>
      <c r="H6" s="93" t="str">
        <f ca="1" t="shared" si="1"/>
        <v>19 : 4 Wed  2015/5/27</v>
      </c>
      <c r="I6" s="93" t="str">
        <f ca="1" t="shared" si="1"/>
        <v>20 : 4 Wed  2015/5/27</v>
      </c>
      <c r="J6" s="93" t="str">
        <f ca="1" t="shared" si="1"/>
        <v>21 : 4 Wed  2015/5/27</v>
      </c>
      <c r="K6" s="93" t="str">
        <f ca="1" t="shared" si="1"/>
        <v>22 : 4 Wed  2015/5/27</v>
      </c>
      <c r="L6" s="93" t="str">
        <f ca="1" t="shared" si="1"/>
        <v>23 : 4 Wed  2015/5/27</v>
      </c>
      <c r="M6" s="93" t="str">
        <f ca="1" t="shared" si="1"/>
        <v>0 : 4 Thu 2015/5/28</v>
      </c>
      <c r="N6" s="93" t="str">
        <f ca="1" t="shared" si="1"/>
        <v>1 : 4 Thu 2015/5/28</v>
      </c>
      <c r="O6" s="93" t="str">
        <f ca="1" t="shared" si="1"/>
        <v>2 : 4 Thu 2015/5/28</v>
      </c>
      <c r="P6" s="93" t="str">
        <f ca="1" t="shared" si="1"/>
        <v>3 : 4 Thu 2015/5/28</v>
      </c>
      <c r="Q6" s="93" t="str">
        <f ca="1" t="shared" si="1"/>
        <v>4 : 4 Thu 2015/5/28</v>
      </c>
      <c r="R6" s="93" t="str">
        <f ca="1" t="shared" si="1"/>
        <v>5 : 4 Thu 2015/5/28</v>
      </c>
      <c r="S6" s="93" t="str">
        <f ca="1" t="shared" si="1"/>
        <v>6 : 4 Thu 2015/5/28</v>
      </c>
      <c r="T6" s="93" t="str">
        <f ca="1" t="shared" si="1"/>
        <v>7 : 4 Thu 2015/5/28</v>
      </c>
      <c r="U6" s="93" t="str">
        <f ca="1" t="shared" si="1"/>
        <v>8 : 4 Thu 2015/5/28</v>
      </c>
      <c r="V6" s="93" t="str">
        <f ca="1" t="shared" si="1"/>
        <v>9 : 4 Thu 2015/5/28</v>
      </c>
      <c r="W6" s="93" t="str">
        <f ca="1" t="shared" si="1"/>
        <v>10 : 4 Thu 2015/5/28</v>
      </c>
      <c r="X6" s="93" t="str">
        <f ca="1" t="shared" si="1"/>
        <v>11 : 4 Thu 2015/5/28</v>
      </c>
      <c r="Y6" s="93" t="str">
        <f ca="1" t="shared" si="1"/>
        <v>12 : 4 Thu 2015/5/28</v>
      </c>
      <c r="Z6" s="93" t="str">
        <f ca="1" t="shared" si="1"/>
        <v>13 : 4 Thu 2015/5/28</v>
      </c>
      <c r="AA6" s="164">
        <f t="shared" si="3"/>
        <v>5</v>
      </c>
      <c r="AB6" t="s">
        <v>178</v>
      </c>
    </row>
    <row r="7" spans="1:28" ht="45" customHeight="1">
      <c r="A7" s="162">
        <f t="shared" si="0"/>
      </c>
      <c r="B7" s="163" t="s">
        <v>183</v>
      </c>
      <c r="C7" s="93" t="str">
        <f ca="1" t="shared" si="2"/>
        <v>13 : 4 Wed  2015/5/27</v>
      </c>
      <c r="D7" s="93" t="str">
        <f ca="1" t="shared" si="2"/>
        <v>14 : 4 Wed  2015/5/27</v>
      </c>
      <c r="E7" s="93" t="str">
        <f ca="1" t="shared" si="2"/>
        <v>15 : 4 Wed  2015/5/27</v>
      </c>
      <c r="F7" s="93" t="str">
        <f ca="1" t="shared" si="2"/>
        <v>16 : 4 Wed  2015/5/27</v>
      </c>
      <c r="G7" s="93" t="str">
        <f ca="1" t="shared" si="2"/>
        <v>17 : 4 Wed  2015/5/27</v>
      </c>
      <c r="H7" s="92" t="s">
        <v>177</v>
      </c>
      <c r="I7" s="93" t="str">
        <f ca="1" t="shared" si="1"/>
        <v>19 : 4 Wed  2015/5/27</v>
      </c>
      <c r="J7" s="93" t="str">
        <f ca="1" t="shared" si="1"/>
        <v>20 : 4 Wed  2015/5/27</v>
      </c>
      <c r="K7" s="93" t="str">
        <f ca="1" t="shared" si="1"/>
        <v>21 : 4 Wed  2015/5/27</v>
      </c>
      <c r="L7" s="93" t="str">
        <f ca="1" t="shared" si="1"/>
        <v>22 : 4 Wed  2015/5/27</v>
      </c>
      <c r="M7" s="93" t="str">
        <f ca="1" t="shared" si="1"/>
        <v>23 : 4 Wed  2015/5/27</v>
      </c>
      <c r="N7" s="93" t="str">
        <f ca="1" t="shared" si="1"/>
        <v>0 : 4 Thu 2015/5/28</v>
      </c>
      <c r="O7" s="93" t="str">
        <f ca="1" t="shared" si="1"/>
        <v>1 : 4 Thu 2015/5/28</v>
      </c>
      <c r="P7" s="93" t="str">
        <f ca="1" t="shared" si="1"/>
        <v>2 : 4 Thu 2015/5/28</v>
      </c>
      <c r="Q7" s="93" t="str">
        <f ca="1" t="shared" si="1"/>
        <v>3 : 4 Thu 2015/5/28</v>
      </c>
      <c r="R7" s="93" t="str">
        <f ca="1" t="shared" si="1"/>
        <v>4 : 4 Thu 2015/5/28</v>
      </c>
      <c r="S7" s="93" t="str">
        <f ca="1" t="shared" si="1"/>
        <v>5 : 4 Thu 2015/5/28</v>
      </c>
      <c r="T7" s="93" t="str">
        <f ca="1" t="shared" si="1"/>
        <v>6 : 4 Thu 2015/5/28</v>
      </c>
      <c r="U7" s="93" t="str">
        <f ca="1" t="shared" si="1"/>
        <v>7 : 4 Thu 2015/5/28</v>
      </c>
      <c r="V7" s="93" t="str">
        <f ca="1" t="shared" si="1"/>
        <v>8 : 4 Thu 2015/5/28</v>
      </c>
      <c r="W7" s="93" t="str">
        <f ca="1" t="shared" si="1"/>
        <v>9 : 4 Thu 2015/5/28</v>
      </c>
      <c r="X7" s="93" t="str">
        <f ca="1" t="shared" si="1"/>
        <v>10 : 4 Thu 2015/5/28</v>
      </c>
      <c r="Y7" s="93" t="str">
        <f ca="1" t="shared" si="1"/>
        <v>11 : 4 Thu 2015/5/28</v>
      </c>
      <c r="Z7" s="93" t="str">
        <f ca="1" t="shared" si="1"/>
        <v>12 : 4 Thu 2015/5/28</v>
      </c>
      <c r="AA7" s="164">
        <f t="shared" si="3"/>
        <v>6</v>
      </c>
      <c r="AB7" t="s">
        <v>178</v>
      </c>
    </row>
    <row r="8" spans="1:28" ht="45" customHeight="1">
      <c r="A8" s="162">
        <f t="shared" si="0"/>
      </c>
      <c r="B8" s="163" t="s">
        <v>184</v>
      </c>
      <c r="C8" s="93" t="str">
        <f ca="1" t="shared" si="2"/>
        <v>12 : 4 Wed  2015/5/27</v>
      </c>
      <c r="D8" s="93" t="str">
        <f ca="1" t="shared" si="2"/>
        <v>13 : 4 Wed  2015/5/27</v>
      </c>
      <c r="E8" s="93" t="str">
        <f ca="1" t="shared" si="2"/>
        <v>14 : 4 Wed  2015/5/27</v>
      </c>
      <c r="F8" s="93" t="str">
        <f ca="1" t="shared" si="2"/>
        <v>15 : 4 Wed  2015/5/27</v>
      </c>
      <c r="G8" s="93" t="str">
        <f ca="1" t="shared" si="2"/>
        <v>16 : 4 Wed  2015/5/27</v>
      </c>
      <c r="H8" s="93" t="str">
        <f ca="1" t="shared" si="2"/>
        <v>17 : 4 Wed  2015/5/27</v>
      </c>
      <c r="I8" s="92" t="s">
        <v>177</v>
      </c>
      <c r="J8" s="93" t="str">
        <f ca="1" t="shared" si="1"/>
        <v>19 : 4 Wed  2015/5/27</v>
      </c>
      <c r="K8" s="93" t="str">
        <f ca="1" t="shared" si="1"/>
        <v>20 : 4 Wed  2015/5/27</v>
      </c>
      <c r="L8" s="93" t="str">
        <f ca="1" t="shared" si="1"/>
        <v>21 : 4 Wed  2015/5/27</v>
      </c>
      <c r="M8" s="93" t="str">
        <f ca="1" t="shared" si="1"/>
        <v>22 : 4 Wed  2015/5/27</v>
      </c>
      <c r="N8" s="93" t="str">
        <f ca="1" t="shared" si="1"/>
        <v>23 : 4 Wed  2015/5/27</v>
      </c>
      <c r="O8" s="93" t="str">
        <f ca="1" t="shared" si="1"/>
        <v>0 : 4 Thu 2015/5/28</v>
      </c>
      <c r="P8" s="93" t="str">
        <f ca="1" t="shared" si="1"/>
        <v>1 : 4 Thu 2015/5/28</v>
      </c>
      <c r="Q8" s="93" t="str">
        <f ca="1" t="shared" si="1"/>
        <v>2 : 4 Thu 2015/5/28</v>
      </c>
      <c r="R8" s="93" t="str">
        <f ca="1" t="shared" si="1"/>
        <v>3 : 4 Thu 2015/5/28</v>
      </c>
      <c r="S8" s="93" t="str">
        <f ca="1" t="shared" si="1"/>
        <v>4 : 4 Thu 2015/5/28</v>
      </c>
      <c r="T8" s="93" t="str">
        <f ca="1" t="shared" si="1"/>
        <v>5 : 4 Thu 2015/5/28</v>
      </c>
      <c r="U8" s="93" t="str">
        <f ca="1" t="shared" si="1"/>
        <v>6 : 4 Thu 2015/5/28</v>
      </c>
      <c r="V8" s="93" t="str">
        <f ca="1" t="shared" si="1"/>
        <v>7 : 4 Thu 2015/5/28</v>
      </c>
      <c r="W8" s="93" t="str">
        <f ca="1" t="shared" si="1"/>
        <v>8 : 4 Thu 2015/5/28</v>
      </c>
      <c r="X8" s="93" t="str">
        <f ca="1" t="shared" si="1"/>
        <v>9 : 4 Thu 2015/5/28</v>
      </c>
      <c r="Y8" s="93" t="str">
        <f ca="1" t="shared" si="1"/>
        <v>10 : 4 Thu 2015/5/28</v>
      </c>
      <c r="Z8" s="93" t="str">
        <f ca="1" t="shared" si="1"/>
        <v>11 : 4 Thu 2015/5/28</v>
      </c>
      <c r="AA8" s="164">
        <f t="shared" si="3"/>
        <v>7</v>
      </c>
      <c r="AB8" t="s">
        <v>178</v>
      </c>
    </row>
    <row r="9" spans="1:28" ht="45" customHeight="1">
      <c r="A9" s="162">
        <f t="shared" si="0"/>
      </c>
      <c r="B9" s="163" t="s">
        <v>185</v>
      </c>
      <c r="C9" s="93" t="str">
        <f ca="1" t="shared" si="2"/>
        <v>11 : 4 Wed  2015/5/27</v>
      </c>
      <c r="D9" s="93" t="str">
        <f ca="1" t="shared" si="2"/>
        <v>12 : 4 Wed  2015/5/27</v>
      </c>
      <c r="E9" s="93" t="str">
        <f ca="1" t="shared" si="2"/>
        <v>13 : 4 Wed  2015/5/27</v>
      </c>
      <c r="F9" s="93" t="str">
        <f ca="1" t="shared" si="2"/>
        <v>14 : 4 Wed  2015/5/27</v>
      </c>
      <c r="G9" s="93" t="str">
        <f ca="1" t="shared" si="2"/>
        <v>15 : 4 Wed  2015/5/27</v>
      </c>
      <c r="H9" s="93" t="str">
        <f ca="1" t="shared" si="2"/>
        <v>16 : 4 Wed  2015/5/27</v>
      </c>
      <c r="I9" s="93" t="str">
        <f ca="1" t="shared" si="2"/>
        <v>17 : 4 Wed  2015/5/27</v>
      </c>
      <c r="J9" s="92" t="s">
        <v>177</v>
      </c>
      <c r="K9" s="93" t="str">
        <f ca="1" t="shared" si="1"/>
        <v>19 : 4 Wed  2015/5/27</v>
      </c>
      <c r="L9" s="93" t="str">
        <f ca="1" t="shared" si="1"/>
        <v>20 : 4 Wed  2015/5/27</v>
      </c>
      <c r="M9" s="93" t="str">
        <f ca="1" t="shared" si="1"/>
        <v>21 : 4 Wed  2015/5/27</v>
      </c>
      <c r="N9" s="93" t="str">
        <f ca="1" t="shared" si="1"/>
        <v>22 : 4 Wed  2015/5/27</v>
      </c>
      <c r="O9" s="93" t="str">
        <f ca="1" t="shared" si="1"/>
        <v>23 : 4 Wed  2015/5/27</v>
      </c>
      <c r="P9" s="93" t="str">
        <f ca="1" t="shared" si="1"/>
        <v>0 : 4 Thu 2015/5/28</v>
      </c>
      <c r="Q9" s="93" t="str">
        <f ca="1" t="shared" si="1"/>
        <v>1 : 4 Thu 2015/5/28</v>
      </c>
      <c r="R9" s="93" t="str">
        <f ca="1" t="shared" si="1"/>
        <v>2 : 4 Thu 2015/5/28</v>
      </c>
      <c r="S9" s="93" t="str">
        <f ca="1" t="shared" si="1"/>
        <v>3 : 4 Thu 2015/5/28</v>
      </c>
      <c r="T9" s="93" t="str">
        <f ca="1" t="shared" si="1"/>
        <v>4 : 4 Thu 2015/5/28</v>
      </c>
      <c r="U9" s="93" t="str">
        <f ca="1" t="shared" si="1"/>
        <v>5 : 4 Thu 2015/5/28</v>
      </c>
      <c r="V9" s="93" t="str">
        <f ca="1" t="shared" si="1"/>
        <v>6 : 4 Thu 2015/5/28</v>
      </c>
      <c r="W9" s="93" t="str">
        <f ca="1" t="shared" si="1"/>
        <v>7 : 4 Thu 2015/5/28</v>
      </c>
      <c r="X9" s="93" t="str">
        <f ca="1" t="shared" si="1"/>
        <v>8 : 4 Thu 2015/5/28</v>
      </c>
      <c r="Y9" s="93" t="str">
        <f ca="1" t="shared" si="1"/>
        <v>9 : 4 Thu 2015/5/28</v>
      </c>
      <c r="Z9" s="93" t="str">
        <f ca="1" t="shared" si="1"/>
        <v>10 : 4 Thu 2015/5/28</v>
      </c>
      <c r="AA9" s="164">
        <f t="shared" si="3"/>
        <v>8</v>
      </c>
      <c r="AB9" t="s">
        <v>178</v>
      </c>
    </row>
    <row r="10" spans="1:28" ht="45" customHeight="1">
      <c r="A10" s="162">
        <f t="shared" si="0"/>
      </c>
      <c r="B10" s="163" t="s">
        <v>186</v>
      </c>
      <c r="C10" s="93" t="str">
        <f ca="1" t="shared" si="2"/>
        <v>10 : 4 Wed  2015/5/27</v>
      </c>
      <c r="D10" s="93" t="str">
        <f ca="1" t="shared" si="2"/>
        <v>11 : 4 Wed  2015/5/27</v>
      </c>
      <c r="E10" s="93" t="str">
        <f ca="1" t="shared" si="2"/>
        <v>12 : 4 Wed  2015/5/27</v>
      </c>
      <c r="F10" s="93" t="str">
        <f ca="1" t="shared" si="2"/>
        <v>13 : 4 Wed  2015/5/27</v>
      </c>
      <c r="G10" s="93" t="str">
        <f ca="1" t="shared" si="2"/>
        <v>14 : 4 Wed  2015/5/27</v>
      </c>
      <c r="H10" s="93" t="str">
        <f ca="1" t="shared" si="2"/>
        <v>15 : 4 Wed  2015/5/27</v>
      </c>
      <c r="I10" s="93" t="str">
        <f ca="1" t="shared" si="2"/>
        <v>16 : 4 Wed  2015/5/27</v>
      </c>
      <c r="J10" s="93" t="str">
        <f ca="1" t="shared" si="2"/>
        <v>17 : 4 Wed  2015/5/27</v>
      </c>
      <c r="K10" s="92" t="s">
        <v>177</v>
      </c>
      <c r="L10" s="93" t="str">
        <f ca="1" t="shared" si="1"/>
        <v>19 : 4 Wed  2015/5/27</v>
      </c>
      <c r="M10" s="93" t="str">
        <f ca="1" t="shared" si="1"/>
        <v>20 : 4 Wed  2015/5/27</v>
      </c>
      <c r="N10" s="93" t="str">
        <f ca="1" t="shared" si="1"/>
        <v>21 : 4 Wed  2015/5/27</v>
      </c>
      <c r="O10" s="93" t="str">
        <f ca="1" t="shared" si="1"/>
        <v>22 : 4 Wed  2015/5/27</v>
      </c>
      <c r="P10" s="93" t="str">
        <f ca="1" t="shared" si="1"/>
        <v>23 : 4 Wed  2015/5/27</v>
      </c>
      <c r="Q10" s="93" t="str">
        <f ca="1" t="shared" si="1"/>
        <v>0 : 4 Thu 2015/5/28</v>
      </c>
      <c r="R10" s="93" t="str">
        <f ca="1" t="shared" si="1"/>
        <v>1 : 4 Thu 2015/5/28</v>
      </c>
      <c r="S10" s="93" t="str">
        <f ca="1" t="shared" si="1"/>
        <v>2 : 4 Thu 2015/5/28</v>
      </c>
      <c r="T10" s="93" t="str">
        <f ca="1" t="shared" si="1"/>
        <v>3 : 4 Thu 2015/5/28</v>
      </c>
      <c r="U10" s="93" t="str">
        <f ca="1" t="shared" si="1"/>
        <v>4 : 4 Thu 2015/5/28</v>
      </c>
      <c r="V10" s="93" t="str">
        <f ca="1" t="shared" si="1"/>
        <v>5 : 4 Thu 2015/5/28</v>
      </c>
      <c r="W10" s="93" t="str">
        <f ca="1" t="shared" si="1"/>
        <v>6 : 4 Thu 2015/5/28</v>
      </c>
      <c r="X10" s="93" t="str">
        <f ca="1" t="shared" si="1"/>
        <v>7 : 4 Thu 2015/5/28</v>
      </c>
      <c r="Y10" s="93" t="str">
        <f ca="1" t="shared" si="1"/>
        <v>8 : 4 Thu 2015/5/28</v>
      </c>
      <c r="Z10" s="93" t="str">
        <f ca="1" t="shared" si="1"/>
        <v>9 : 4 Thu 2015/5/28</v>
      </c>
      <c r="AA10" s="164">
        <f t="shared" si="3"/>
        <v>9</v>
      </c>
      <c r="AB10" t="s">
        <v>178</v>
      </c>
    </row>
    <row r="11" spans="1:28" ht="45" customHeight="1">
      <c r="A11" s="162">
        <f t="shared" si="0"/>
      </c>
      <c r="B11" s="163" t="s">
        <v>187</v>
      </c>
      <c r="C11" s="93" t="str">
        <f ca="1" t="shared" si="2"/>
        <v>9 : 4 Wed  2015/5/27</v>
      </c>
      <c r="D11" s="93" t="str">
        <f ca="1" t="shared" si="2"/>
        <v>10 : 4 Wed  2015/5/27</v>
      </c>
      <c r="E11" s="93" t="str">
        <f ca="1" t="shared" si="2"/>
        <v>11 : 4 Wed  2015/5/27</v>
      </c>
      <c r="F11" s="93" t="str">
        <f ca="1" t="shared" si="2"/>
        <v>12 : 4 Wed  2015/5/27</v>
      </c>
      <c r="G11" s="93" t="str">
        <f ca="1" t="shared" si="2"/>
        <v>13 : 4 Wed  2015/5/27</v>
      </c>
      <c r="H11" s="93" t="str">
        <f ca="1" t="shared" si="2"/>
        <v>14 : 4 Wed  2015/5/27</v>
      </c>
      <c r="I11" s="93" t="str">
        <f ca="1" t="shared" si="2"/>
        <v>15 : 4 Wed  2015/5/27</v>
      </c>
      <c r="J11" s="93" t="str">
        <f ca="1" t="shared" si="2"/>
        <v>16 : 4 Wed  2015/5/27</v>
      </c>
      <c r="K11" s="93" t="str">
        <f ca="1" t="shared" si="2"/>
        <v>17 : 4 Wed  2015/5/27</v>
      </c>
      <c r="L11" s="92" t="s">
        <v>177</v>
      </c>
      <c r="M11" s="93" t="str">
        <f ca="1" t="shared" si="1"/>
        <v>19 : 4 Wed  2015/5/27</v>
      </c>
      <c r="N11" s="93" t="str">
        <f ca="1" t="shared" si="1"/>
        <v>20 : 4 Wed  2015/5/27</v>
      </c>
      <c r="O11" s="93" t="str">
        <f ca="1" t="shared" si="1"/>
        <v>21 : 4 Wed  2015/5/27</v>
      </c>
      <c r="P11" s="93" t="str">
        <f ca="1" t="shared" si="1"/>
        <v>22 : 4 Wed  2015/5/27</v>
      </c>
      <c r="Q11" s="93" t="str">
        <f ca="1" t="shared" si="1"/>
        <v>23 : 4 Wed  2015/5/27</v>
      </c>
      <c r="R11" s="93" t="str">
        <f ca="1" t="shared" si="1"/>
        <v>0 : 4 Thu 2015/5/28</v>
      </c>
      <c r="S11" s="93" t="str">
        <f ca="1" t="shared" si="1"/>
        <v>1 : 4 Thu 2015/5/28</v>
      </c>
      <c r="T11" s="93" t="str">
        <f ca="1" t="shared" si="1"/>
        <v>2 : 4 Thu 2015/5/28</v>
      </c>
      <c r="U11" s="93" t="str">
        <f ca="1" t="shared" si="1"/>
        <v>3 : 4 Thu 2015/5/28</v>
      </c>
      <c r="V11" s="93" t="str">
        <f ca="1" t="shared" si="1"/>
        <v>4 : 4 Thu 2015/5/28</v>
      </c>
      <c r="W11" s="93" t="str">
        <f ca="1" t="shared" si="1"/>
        <v>5 : 4 Thu 2015/5/28</v>
      </c>
      <c r="X11" s="93" t="str">
        <f ca="1" t="shared" si="1"/>
        <v>6 : 4 Thu 2015/5/28</v>
      </c>
      <c r="Y11" s="93" t="str">
        <f ca="1" t="shared" si="1"/>
        <v>7 : 4 Thu 2015/5/28</v>
      </c>
      <c r="Z11" s="93" t="str">
        <f ca="1" t="shared" si="1"/>
        <v>8 : 4 Thu 2015/5/28</v>
      </c>
      <c r="AA11" s="164">
        <f t="shared" si="3"/>
        <v>10</v>
      </c>
      <c r="AB11" t="s">
        <v>178</v>
      </c>
    </row>
    <row r="12" spans="1:28" ht="45" customHeight="1">
      <c r="A12" s="162">
        <f t="shared" si="0"/>
      </c>
      <c r="B12" s="163" t="s">
        <v>188</v>
      </c>
      <c r="C12" s="93" t="str">
        <f ca="1" t="shared" si="2"/>
        <v>8 : 4 Wed  2015/5/27</v>
      </c>
      <c r="D12" s="93" t="str">
        <f ca="1" t="shared" si="2"/>
        <v>9 : 4 Wed  2015/5/27</v>
      </c>
      <c r="E12" s="93" t="str">
        <f ca="1" t="shared" si="2"/>
        <v>10 : 4 Wed  2015/5/27</v>
      </c>
      <c r="F12" s="93" t="str">
        <f ca="1" t="shared" si="2"/>
        <v>11 : 4 Wed  2015/5/27</v>
      </c>
      <c r="G12" s="93" t="str">
        <f ca="1" t="shared" si="2"/>
        <v>12 : 4 Wed  2015/5/27</v>
      </c>
      <c r="H12" s="93" t="str">
        <f ca="1" t="shared" si="2"/>
        <v>13 : 4 Wed  2015/5/27</v>
      </c>
      <c r="I12" s="93" t="str">
        <f ca="1" t="shared" si="2"/>
        <v>14 : 4 Wed  2015/5/27</v>
      </c>
      <c r="J12" s="93" t="str">
        <f ca="1" t="shared" si="2"/>
        <v>15 : 4 Wed  2015/5/27</v>
      </c>
      <c r="K12" s="93" t="str">
        <f ca="1" t="shared" si="2"/>
        <v>16 : 4 Wed  2015/5/27</v>
      </c>
      <c r="L12" s="93" t="str">
        <f ca="1" t="shared" si="2"/>
        <v>17 : 4 Wed  2015/5/27</v>
      </c>
      <c r="M12" s="92" t="s">
        <v>177</v>
      </c>
      <c r="N12" s="93" t="str">
        <f ca="1" t="shared" si="1"/>
        <v>19 : 4 Wed  2015/5/27</v>
      </c>
      <c r="O12" s="93" t="str">
        <f ca="1" t="shared" si="1"/>
        <v>20 : 4 Wed  2015/5/27</v>
      </c>
      <c r="P12" s="93" t="str">
        <f ca="1" t="shared" si="1"/>
        <v>21 : 4 Wed  2015/5/27</v>
      </c>
      <c r="Q12" s="93" t="str">
        <f ca="1" t="shared" si="1"/>
        <v>22 : 4 Wed  2015/5/27</v>
      </c>
      <c r="R12" s="93" t="str">
        <f ca="1" t="shared" si="1"/>
        <v>23 : 4 Wed  2015/5/27</v>
      </c>
      <c r="S12" s="93" t="str">
        <f ca="1" t="shared" si="1"/>
        <v>0 : 4 Thu 2015/5/28</v>
      </c>
      <c r="T12" s="93" t="str">
        <f ca="1" t="shared" si="1"/>
        <v>1 : 4 Thu 2015/5/28</v>
      </c>
      <c r="U12" s="93" t="str">
        <f ca="1" t="shared" si="1"/>
        <v>2 : 4 Thu 2015/5/28</v>
      </c>
      <c r="V12" s="93" t="str">
        <f ca="1" t="shared" si="1"/>
        <v>3 : 4 Thu 2015/5/28</v>
      </c>
      <c r="W12" s="93" t="str">
        <f ca="1" t="shared" si="1"/>
        <v>4 : 4 Thu 2015/5/28</v>
      </c>
      <c r="X12" s="93" t="str">
        <f ca="1" t="shared" si="1"/>
        <v>5 : 4 Thu 2015/5/28</v>
      </c>
      <c r="Y12" s="93" t="str">
        <f ca="1" t="shared" si="1"/>
        <v>6 : 4 Thu 2015/5/28</v>
      </c>
      <c r="Z12" s="93" t="str">
        <f ca="1" t="shared" si="1"/>
        <v>7 : 4 Thu 2015/5/28</v>
      </c>
      <c r="AA12" s="164">
        <f t="shared" si="3"/>
        <v>11</v>
      </c>
      <c r="AB12" t="s">
        <v>178</v>
      </c>
    </row>
    <row r="13" spans="1:28" ht="45" customHeight="1">
      <c r="A13" s="162">
        <f t="shared" si="0"/>
      </c>
      <c r="B13" s="163" t="s">
        <v>189</v>
      </c>
      <c r="C13" s="93" t="str">
        <f ca="1" t="shared" si="2"/>
        <v>7 : 4 Wed  2015/5/27</v>
      </c>
      <c r="D13" s="93" t="str">
        <f ca="1" t="shared" si="2"/>
        <v>8 : 4 Wed  2015/5/27</v>
      </c>
      <c r="E13" s="93" t="str">
        <f ca="1" t="shared" si="2"/>
        <v>9 : 4 Wed  2015/5/27</v>
      </c>
      <c r="F13" s="93" t="str">
        <f ca="1" t="shared" si="2"/>
        <v>10 : 4 Wed  2015/5/27</v>
      </c>
      <c r="G13" s="93" t="str">
        <f ca="1" t="shared" si="2"/>
        <v>11 : 4 Wed  2015/5/27</v>
      </c>
      <c r="H13" s="93" t="str">
        <f ca="1" t="shared" si="2"/>
        <v>12 : 4 Wed  2015/5/27</v>
      </c>
      <c r="I13" s="93" t="str">
        <f ca="1" t="shared" si="2"/>
        <v>13 : 4 Wed  2015/5/27</v>
      </c>
      <c r="J13" s="93" t="str">
        <f ca="1" t="shared" si="2"/>
        <v>14 : 4 Wed  2015/5/27</v>
      </c>
      <c r="K13" s="93" t="str">
        <f ca="1" t="shared" si="2"/>
        <v>15 : 4 Wed  2015/5/27</v>
      </c>
      <c r="L13" s="93" t="str">
        <f ca="1" t="shared" si="2"/>
        <v>16 : 4 Wed  2015/5/27</v>
      </c>
      <c r="M13" s="93" t="str">
        <f ca="1" t="shared" si="2"/>
        <v>17 : 4 Wed  2015/5/27</v>
      </c>
      <c r="N13" s="94" t="s">
        <v>177</v>
      </c>
      <c r="O13" s="93" t="str">
        <f ca="1" t="shared" si="1"/>
        <v>19 : 4 Wed  2015/5/27</v>
      </c>
      <c r="P13" s="93" t="str">
        <f ca="1" t="shared" si="1"/>
        <v>20 : 4 Wed  2015/5/27</v>
      </c>
      <c r="Q13" s="93" t="str">
        <f ca="1" t="shared" si="1"/>
        <v>21 : 4 Wed  2015/5/27</v>
      </c>
      <c r="R13" s="93" t="str">
        <f ca="1" t="shared" si="1"/>
        <v>22 : 4 Wed  2015/5/27</v>
      </c>
      <c r="S13" s="93" t="str">
        <f ca="1" t="shared" si="1"/>
        <v>23 : 4 Wed  2015/5/27</v>
      </c>
      <c r="T13" s="93" t="str">
        <f ca="1" t="shared" si="1"/>
        <v>0 : 4 Thu 2015/5/28</v>
      </c>
      <c r="U13" s="93" t="str">
        <f ca="1" t="shared" si="1"/>
        <v>1 : 4 Thu 2015/5/28</v>
      </c>
      <c r="V13" s="93" t="str">
        <f ca="1" t="shared" si="1"/>
        <v>2 : 4 Thu 2015/5/28</v>
      </c>
      <c r="W13" s="93" t="str">
        <f ca="1" t="shared" si="1"/>
        <v>3 : 4 Thu 2015/5/28</v>
      </c>
      <c r="X13" s="93" t="str">
        <f ca="1" t="shared" si="1"/>
        <v>4 : 4 Thu 2015/5/28</v>
      </c>
      <c r="Y13" s="93" t="str">
        <f ca="1" t="shared" si="1"/>
        <v>5 : 4 Thu 2015/5/28</v>
      </c>
      <c r="Z13" s="93" t="str">
        <f ca="1" t="shared" si="1"/>
        <v>6 : 4 Thu 2015/5/28</v>
      </c>
      <c r="AA13" s="164">
        <f t="shared" si="3"/>
        <v>12</v>
      </c>
      <c r="AB13" t="s">
        <v>178</v>
      </c>
    </row>
    <row r="14" spans="1:28" ht="45" customHeight="1">
      <c r="A14" s="162">
        <f t="shared" si="0"/>
      </c>
      <c r="B14" s="163" t="s">
        <v>190</v>
      </c>
      <c r="C14" s="93" t="str">
        <f ca="1" t="shared" si="2"/>
        <v>6 : 4 Wed  2015/5/27</v>
      </c>
      <c r="D14" s="93" t="str">
        <f ca="1" t="shared" si="2"/>
        <v>7 : 4 Wed  2015/5/27</v>
      </c>
      <c r="E14" s="93" t="str">
        <f ca="1" t="shared" si="2"/>
        <v>8 : 4 Wed  2015/5/27</v>
      </c>
      <c r="F14" s="93" t="str">
        <f ca="1" t="shared" si="2"/>
        <v>9 : 4 Wed  2015/5/27</v>
      </c>
      <c r="G14" s="93" t="str">
        <f ca="1" t="shared" si="2"/>
        <v>10 : 4 Wed  2015/5/27</v>
      </c>
      <c r="H14" s="93" t="str">
        <f ca="1" t="shared" si="2"/>
        <v>11 : 4 Wed  2015/5/27</v>
      </c>
      <c r="I14" s="93" t="str">
        <f ca="1" t="shared" si="2"/>
        <v>12 : 4 Wed  2015/5/27</v>
      </c>
      <c r="J14" s="93" t="str">
        <f ca="1" t="shared" si="2"/>
        <v>13 : 4 Wed  2015/5/27</v>
      </c>
      <c r="K14" s="93" t="str">
        <f ca="1" t="shared" si="2"/>
        <v>14 : 4 Wed  2015/5/27</v>
      </c>
      <c r="L14" s="93" t="str">
        <f ca="1" t="shared" si="2"/>
        <v>15 : 4 Wed  2015/5/27</v>
      </c>
      <c r="M14" s="93" t="str">
        <f ca="1" t="shared" si="2"/>
        <v>16 : 4 Wed  2015/5/27</v>
      </c>
      <c r="N14" s="93" t="str">
        <f ca="1" t="shared" si="2"/>
        <v>17 : 4 Wed  2015/5/27</v>
      </c>
      <c r="O14" s="92" t="s">
        <v>177</v>
      </c>
      <c r="P14" s="93" t="str">
        <f ca="1" t="shared" si="1"/>
        <v>19 : 4 Wed  2015/5/27</v>
      </c>
      <c r="Q14" s="93" t="str">
        <f ca="1" t="shared" si="1"/>
        <v>20 : 4 Wed  2015/5/27</v>
      </c>
      <c r="R14" s="93" t="str">
        <f ca="1" t="shared" si="1"/>
        <v>21 : 4 Wed  2015/5/27</v>
      </c>
      <c r="S14" s="93" t="str">
        <f ca="1" t="shared" si="1"/>
        <v>22 : 4 Wed  2015/5/27</v>
      </c>
      <c r="T14" s="93" t="str">
        <f ca="1" t="shared" si="1"/>
        <v>23 : 4 Wed  2015/5/27</v>
      </c>
      <c r="U14" s="93" t="str">
        <f ca="1" t="shared" si="1"/>
        <v>0 : 4 Thu 2015/5/28</v>
      </c>
      <c r="V14" s="93" t="str">
        <f ca="1" t="shared" si="1"/>
        <v>1 : 4 Thu 2015/5/28</v>
      </c>
      <c r="W14" s="93" t="str">
        <f ca="1" t="shared" si="1"/>
        <v>2 : 4 Thu 2015/5/28</v>
      </c>
      <c r="X14" s="93" t="str">
        <f ca="1" t="shared" si="1"/>
        <v>3 : 4 Thu 2015/5/28</v>
      </c>
      <c r="Y14" s="93" t="str">
        <f ca="1" t="shared" si="1"/>
        <v>4 : 4 Thu 2015/5/28</v>
      </c>
      <c r="Z14" s="93" t="str">
        <f ca="1" t="shared" si="1"/>
        <v>5 : 4 Thu 2015/5/28</v>
      </c>
      <c r="AA14" s="164">
        <f t="shared" si="3"/>
        <v>13</v>
      </c>
      <c r="AB14" t="s">
        <v>178</v>
      </c>
    </row>
    <row r="15" spans="1:28" ht="45" customHeight="1">
      <c r="A15" s="162">
        <f t="shared" si="0"/>
      </c>
      <c r="B15" s="163" t="s">
        <v>191</v>
      </c>
      <c r="C15" s="93" t="str">
        <f ca="1" t="shared" si="2"/>
        <v>5 : 4 Wed  2015/5/27</v>
      </c>
      <c r="D15" s="93" t="str">
        <f ca="1" t="shared" si="2"/>
        <v>6 : 4 Wed  2015/5/27</v>
      </c>
      <c r="E15" s="93" t="str">
        <f ca="1" t="shared" si="2"/>
        <v>7 : 4 Wed  2015/5/27</v>
      </c>
      <c r="F15" s="93" t="str">
        <f ca="1" t="shared" si="2"/>
        <v>8 : 4 Wed  2015/5/27</v>
      </c>
      <c r="G15" s="93" t="str">
        <f ca="1" t="shared" si="2"/>
        <v>9 : 4 Wed  2015/5/27</v>
      </c>
      <c r="H15" s="93" t="str">
        <f ca="1" t="shared" si="2"/>
        <v>10 : 4 Wed  2015/5/27</v>
      </c>
      <c r="I15" s="93" t="str">
        <f ca="1" t="shared" si="2"/>
        <v>11 : 4 Wed  2015/5/27</v>
      </c>
      <c r="J15" s="93" t="str">
        <f ca="1" t="shared" si="2"/>
        <v>12 : 4 Wed  2015/5/27</v>
      </c>
      <c r="K15" s="93" t="str">
        <f ca="1" t="shared" si="2"/>
        <v>13 : 4 Wed  2015/5/27</v>
      </c>
      <c r="L15" s="93" t="str">
        <f ca="1" t="shared" si="2"/>
        <v>14 : 4 Wed  2015/5/27</v>
      </c>
      <c r="M15" s="93" t="str">
        <f ca="1" t="shared" si="2"/>
        <v>15 : 4 Wed  2015/5/27</v>
      </c>
      <c r="N15" s="93" t="str">
        <f ca="1" t="shared" si="2"/>
        <v>16 : 4 Wed  2015/5/27</v>
      </c>
      <c r="O15" s="93" t="str">
        <f ca="1" t="shared" si="2"/>
        <v>17 : 4 Wed  2015/5/27</v>
      </c>
      <c r="P15" s="92" t="s">
        <v>177</v>
      </c>
      <c r="Q15" s="93" t="str">
        <f ca="1" t="shared" si="1"/>
        <v>19 : 4 Wed  2015/5/27</v>
      </c>
      <c r="R15" s="93" t="str">
        <f ca="1" t="shared" si="1"/>
        <v>20 : 4 Wed  2015/5/27</v>
      </c>
      <c r="S15" s="93" t="str">
        <f ca="1" t="shared" si="1"/>
        <v>21 : 4 Wed  2015/5/27</v>
      </c>
      <c r="T15" s="93" t="str">
        <f ca="1" t="shared" si="1"/>
        <v>22 : 4 Wed  2015/5/27</v>
      </c>
      <c r="U15" s="93" t="str">
        <f ca="1" t="shared" si="1"/>
        <v>23 : 4 Wed  2015/5/27</v>
      </c>
      <c r="V15" s="93" t="str">
        <f ca="1" t="shared" si="1"/>
        <v>0 : 4 Thu 2015/5/28</v>
      </c>
      <c r="W15" s="93" t="str">
        <f ca="1" t="shared" si="1"/>
        <v>1 : 4 Thu 2015/5/28</v>
      </c>
      <c r="X15" s="93" t="str">
        <f ca="1" t="shared" si="1"/>
        <v>2 : 4 Thu 2015/5/28</v>
      </c>
      <c r="Y15" s="93" t="str">
        <f ca="1" t="shared" si="1"/>
        <v>3 : 4 Thu 2015/5/28</v>
      </c>
      <c r="Z15" s="93" t="str">
        <f ca="1" t="shared" si="1"/>
        <v>4 : 4 Thu 2015/5/28</v>
      </c>
      <c r="AA15" s="164">
        <f t="shared" si="3"/>
        <v>14</v>
      </c>
      <c r="AB15" t="s">
        <v>178</v>
      </c>
    </row>
    <row r="16" spans="1:39" ht="45" customHeight="1">
      <c r="A16" s="162">
        <f t="shared" si="0"/>
      </c>
      <c r="B16" s="163" t="s">
        <v>192</v>
      </c>
      <c r="C16" s="93" t="str">
        <f ca="1" t="shared" si="2"/>
        <v>4 : 4 Wed  2015/5/27</v>
      </c>
      <c r="D16" s="93" t="str">
        <f ca="1" t="shared" si="2"/>
        <v>5 : 4 Wed  2015/5/27</v>
      </c>
      <c r="E16" s="93" t="str">
        <f ca="1" t="shared" si="2"/>
        <v>6 : 4 Wed  2015/5/27</v>
      </c>
      <c r="F16" s="93" t="str">
        <f ca="1" t="shared" si="2"/>
        <v>7 : 4 Wed  2015/5/27</v>
      </c>
      <c r="G16" s="93" t="str">
        <f ca="1" t="shared" si="2"/>
        <v>8 : 4 Wed  2015/5/27</v>
      </c>
      <c r="H16" s="93" t="str">
        <f ca="1" t="shared" si="2"/>
        <v>9 : 4 Wed  2015/5/27</v>
      </c>
      <c r="I16" s="93" t="str">
        <f ca="1" t="shared" si="2"/>
        <v>10 : 4 Wed  2015/5/27</v>
      </c>
      <c r="J16" s="93" t="str">
        <f ca="1" t="shared" si="2"/>
        <v>11 : 4 Wed  2015/5/27</v>
      </c>
      <c r="K16" s="93" t="str">
        <f ca="1" t="shared" si="2"/>
        <v>12 : 4 Wed  2015/5/27</v>
      </c>
      <c r="L16" s="93" t="str">
        <f ca="1" t="shared" si="2"/>
        <v>13 : 4 Wed  2015/5/27</v>
      </c>
      <c r="M16" s="93" t="str">
        <f ca="1" t="shared" si="2"/>
        <v>14 : 4 Wed  2015/5/27</v>
      </c>
      <c r="N16" s="93" t="str">
        <f ca="1" t="shared" si="2"/>
        <v>15 : 4 Wed  2015/5/27</v>
      </c>
      <c r="O16" s="93" t="str">
        <f ca="1" t="shared" si="2"/>
        <v>16 : 4 Wed  2015/5/27</v>
      </c>
      <c r="P16" s="93" t="str">
        <f ca="1" t="shared" si="2"/>
        <v>17 : 4 Wed  2015/5/27</v>
      </c>
      <c r="Q16" s="92" t="s">
        <v>177</v>
      </c>
      <c r="R16" s="93" t="str">
        <f ca="1" t="shared" si="1"/>
        <v>19 : 4 Wed  2015/5/27</v>
      </c>
      <c r="S16" s="93" t="str">
        <f ca="1" t="shared" si="1"/>
        <v>20 : 4 Wed  2015/5/27</v>
      </c>
      <c r="T16" s="93" t="str">
        <f ca="1" t="shared" si="1"/>
        <v>21 : 4 Wed  2015/5/27</v>
      </c>
      <c r="U16" s="93" t="str">
        <f ca="1" t="shared" si="1"/>
        <v>22 : 4 Wed  2015/5/27</v>
      </c>
      <c r="V16" s="93" t="str">
        <f ca="1" t="shared" si="1"/>
        <v>23 : 4 Wed  2015/5/27</v>
      </c>
      <c r="W16" s="93" t="str">
        <f ca="1" t="shared" si="1"/>
        <v>0 : 4 Thu 2015/5/28</v>
      </c>
      <c r="X16" s="93" t="str">
        <f ca="1" t="shared" si="1"/>
        <v>1 : 4 Thu 2015/5/28</v>
      </c>
      <c r="Y16" s="93" t="str">
        <f ca="1" t="shared" si="1"/>
        <v>2 : 4 Thu 2015/5/28</v>
      </c>
      <c r="Z16" s="93" t="str">
        <f ca="1" t="shared" si="1"/>
        <v>3 : 4 Thu 2015/5/28</v>
      </c>
      <c r="AA16" s="164">
        <f t="shared" si="3"/>
        <v>15</v>
      </c>
      <c r="AB16" t="s">
        <v>178</v>
      </c>
      <c r="AM16" s="91">
        <f aca="true" t="shared" si="4" ref="AM16:AM21">AL16+1</f>
        <v>1</v>
      </c>
    </row>
    <row r="17" spans="1:40" ht="45" customHeight="1">
      <c r="A17" s="162">
        <f t="shared" si="0"/>
      </c>
      <c r="B17" s="163" t="s">
        <v>193</v>
      </c>
      <c r="C17" s="93" t="str">
        <f ca="1" t="shared" si="2"/>
        <v>3 : 4 Wed  2015/5/27</v>
      </c>
      <c r="D17" s="93" t="str">
        <f ca="1" t="shared" si="2"/>
        <v>4 : 4 Wed  2015/5/27</v>
      </c>
      <c r="E17" s="93" t="str">
        <f ca="1" t="shared" si="2"/>
        <v>5 : 4 Wed  2015/5/27</v>
      </c>
      <c r="F17" s="93" t="str">
        <f ca="1" t="shared" si="2"/>
        <v>6 : 4 Wed  2015/5/27</v>
      </c>
      <c r="G17" s="93" t="str">
        <f ca="1" t="shared" si="2"/>
        <v>7 : 4 Wed  2015/5/27</v>
      </c>
      <c r="H17" s="93" t="str">
        <f ca="1" t="shared" si="2"/>
        <v>8 : 4 Wed  2015/5/27</v>
      </c>
      <c r="I17" s="93" t="str">
        <f ca="1" t="shared" si="2"/>
        <v>9 : 4 Wed  2015/5/27</v>
      </c>
      <c r="J17" s="93" t="str">
        <f ca="1" t="shared" si="2"/>
        <v>10 : 4 Wed  2015/5/27</v>
      </c>
      <c r="K17" s="93" t="str">
        <f ca="1" t="shared" si="2"/>
        <v>11 : 4 Wed  2015/5/27</v>
      </c>
      <c r="L17" s="93" t="str">
        <f ca="1" t="shared" si="2"/>
        <v>12 : 4 Wed  2015/5/27</v>
      </c>
      <c r="M17" s="93" t="str">
        <f ca="1" t="shared" si="2"/>
        <v>13 : 4 Wed  2015/5/27</v>
      </c>
      <c r="N17" s="93" t="str">
        <f ca="1" t="shared" si="2"/>
        <v>14 : 4 Wed  2015/5/27</v>
      </c>
      <c r="O17" s="93" t="str">
        <f ca="1" t="shared" si="2"/>
        <v>15 : 4 Wed  2015/5/27</v>
      </c>
      <c r="P17" s="93" t="str">
        <f ca="1" t="shared" si="2"/>
        <v>16 : 4 Wed  2015/5/27</v>
      </c>
      <c r="Q17" s="93" t="str">
        <f ca="1" t="shared" si="2"/>
        <v>17 : 4 Wed  2015/5/27</v>
      </c>
      <c r="R17" s="92" t="s">
        <v>177</v>
      </c>
      <c r="S17" s="93" t="str">
        <f ca="1" t="shared" si="1"/>
        <v>19 : 4 Wed  2015/5/27</v>
      </c>
      <c r="T17" s="93" t="str">
        <f ca="1" t="shared" si="1"/>
        <v>20 : 4 Wed  2015/5/27</v>
      </c>
      <c r="U17" s="93" t="str">
        <f ca="1" t="shared" si="1"/>
        <v>21 : 4 Wed  2015/5/27</v>
      </c>
      <c r="V17" s="93" t="str">
        <f ca="1" t="shared" si="1"/>
        <v>22 : 4 Wed  2015/5/27</v>
      </c>
      <c r="W17" s="93" t="str">
        <f ca="1" t="shared" si="1"/>
        <v>23 : 4 Wed  2015/5/27</v>
      </c>
      <c r="X17" s="93" t="str">
        <f ca="1" t="shared" si="1"/>
        <v>0 : 4 Thu 2015/5/28</v>
      </c>
      <c r="Y17" s="93" t="str">
        <f ca="1" t="shared" si="1"/>
        <v>1 : 4 Thu 2015/5/28</v>
      </c>
      <c r="Z17" s="93" t="str">
        <f ca="1" t="shared" si="1"/>
        <v>2 : 4 Thu 2015/5/28</v>
      </c>
      <c r="AA17" s="164">
        <f t="shared" si="3"/>
        <v>16</v>
      </c>
      <c r="AB17" t="s">
        <v>178</v>
      </c>
      <c r="AM17" s="91">
        <f t="shared" si="4"/>
        <v>1</v>
      </c>
      <c r="AN17" s="91">
        <f>AM17+1</f>
        <v>2</v>
      </c>
    </row>
    <row r="18" spans="1:41" ht="45" customHeight="1">
      <c r="A18" s="162" t="str">
        <f t="shared" si="0"/>
        <v>Today: Wed  2015/5/27  
Now:  18 : 4</v>
      </c>
      <c r="B18" s="163" t="s">
        <v>194</v>
      </c>
      <c r="C18" s="93" t="str">
        <f aca="true" ca="1" t="shared" si="5" ref="C18:M18">IF(AND(HOUR(NOW())&gt;=0,HOUR(NOW())&lt;C49),CONCATENATE("",IF(MINUTE(NOW())+30&gt;=60,HOUR(NOW())+24-C49,HOUR(NOW())+23-C49)," : ",IF(MINUTE(NOW())+30&gt;=60,MINUTE(NOW())-30,MINUTE(NOW())+30)," : ",CHOOSE(WEEKDAY(DATE(YEAR(TODAY()-1),MONTH(TODAY()-1),DAY(TODAY()-1)),1),"Sun ","Mon ","Tue ","Wed ","Thu ","Fri  ","Sat ")," ",YEAR(TODAY()-1),"/",MONTH(TODAY()-1),"/",DAY(TODAY()-1)),CONCATENATE("",IF(MINUTE(NOW())-30&gt;=0,HOUR(NOW())-C49,HOUR(NOW())-C49-1)," : ",IF(MINUTE(NOW())-30&gt;=0,MINUTE(NOW())-30,MINUTE(NOW())+30)," ",CHOOSE(WEEKDAY(DATE(YEAR(TODAY()),MONTH(TODAY()),DAY(TODAY())),1),"Sun ","Mon ","Tue ","Wed ","Thu","Fri ","Sat ")," ",YEAR(TODAY()),"/",MONTH(TODAY()),"/",DAY(TODAY())))</f>
        <v>1 : 34 Wed  2015/5/27</v>
      </c>
      <c r="D18" s="93" t="str">
        <f ca="1" t="shared" si="5"/>
        <v>2 : 34 Wed  2015/5/27</v>
      </c>
      <c r="E18" s="93" t="str">
        <f ca="1" t="shared" si="5"/>
        <v>3 : 34 Wed  2015/5/27</v>
      </c>
      <c r="F18" s="93" t="str">
        <f ca="1" t="shared" si="5"/>
        <v>4 : 34 Wed  2015/5/27</v>
      </c>
      <c r="G18" s="93" t="str">
        <f ca="1" t="shared" si="5"/>
        <v>5 : 34 Wed  2015/5/27</v>
      </c>
      <c r="H18" s="93" t="str">
        <f ca="1" t="shared" si="5"/>
        <v>6 : 34 Wed  2015/5/27</v>
      </c>
      <c r="I18" s="93" t="str">
        <f ca="1" t="shared" si="5"/>
        <v>7 : 34 Wed  2015/5/27</v>
      </c>
      <c r="J18" s="93" t="str">
        <f ca="1" t="shared" si="5"/>
        <v>8 : 34 Wed  2015/5/27</v>
      </c>
      <c r="K18" s="93" t="str">
        <f ca="1" t="shared" si="5"/>
        <v>9 : 34 Wed  2015/5/27</v>
      </c>
      <c r="L18" s="93" t="str">
        <f ca="1" t="shared" si="5"/>
        <v>10 : 34 Wed  2015/5/27</v>
      </c>
      <c r="M18" s="93" t="str">
        <f ca="1" t="shared" si="5"/>
        <v>11 : 34 Wed  2015/5/27</v>
      </c>
      <c r="N18" s="93" t="str">
        <f ca="1">IF(AND(HOUR(NOW())&gt;=0,HOUR(NOW())&lt;N49),CONCATENATE("",IF(MINUTE(NOW())+30&gt;=60,HOUR(NOW())+24-N49,HOUR(NOW())+23-N49)," : ",IF(MINUTE(NOW())+30&gt;=60,MINUTE(NOW())-30,MINUTE(NOW())+30)," : ",CHOOSE(WEEKDAY(DATE(YEAR(TODAY()-1),MONTH(TODAY()-1),DAY(TODAY()-1)),1),"Sun ","Mon ","Tue ","Wed ","Thu ","Fri  ","Sat ")," ",YEAR(TODAY()-1),"/",MONTH(TODAY()-1),"/",DAY(TODAY()-1)),CONCATENATE("",IF(MINUTE(NOW())-30&gt;=0,HOUR(NOW())-N49,HOUR(NOW())-N49-1)," : ",IF(MINUTE(NOW())-30&gt;=0,MINUTE(NOW())-30,MINUTE(NOW())+30)," ",CHOOSE(WEEKDAY(DATE(YEAR(TODAY()),MONTH(TODAY()),DAY(TODAY())),1),"Sun ","Mon ","Tue ","Wed ","Thu","Fri ","Sat ")," ",YEAR(TODAY()),"/",MONTH(TODAY()),"/",DAY(TODAY())))</f>
        <v>12 : 34 Wed  2015/5/27</v>
      </c>
      <c r="O18" s="93" t="str">
        <f ca="1">IF(AND(HOUR(NOW())&gt;=0,HOUR(NOW())&lt;O49),CONCATENATE("",IF(MINUTE(NOW())+30&gt;=60,HOUR(NOW())+24-O49,HOUR(NOW())+23-O49)," : ",IF(MINUTE(NOW())+30&gt;=60,MINUTE(NOW())-30,MINUTE(NOW())+30)," : ",CHOOSE(WEEKDAY(DATE(YEAR(TODAY()-1),MONTH(TODAY()-1),DAY(TODAY()-1)),1),"Sun ","Mon ","Tue ","Wed ","Thu ","Fri  ","Sat ")," ",YEAR(TODAY()-1),"/",MONTH(TODAY()-1),"/",DAY(TODAY()-1)),CONCATENATE("",IF(MINUTE(NOW())-30&gt;=0,HOUR(NOW())-O49,HOUR(NOW())-O49-1)," : ",IF(MINUTE(NOW())-30&gt;=0,MINUTE(NOW())-30,MINUTE(NOW())+30)," ",CHOOSE(WEEKDAY(DATE(YEAR(TODAY()),MONTH(TODAY()),DAY(TODAY())),1),"Sun ","Mon ","Tue ","Wed ","Thu","Fri ","Sat ")," ",YEAR(TODAY()),"/",MONTH(TODAY()),"/",DAY(TODAY())))</f>
        <v>13 : 34 Wed  2015/5/27</v>
      </c>
      <c r="P18" s="93" t="str">
        <f ca="1">IF(AND(HOUR(NOW())&gt;=0,HOUR(NOW())&lt;P49),CONCATENATE("",IF(MINUTE(NOW())+30&gt;=60,HOUR(NOW())+24-P49,HOUR(NOW())+23-P49)," : ",IF(MINUTE(NOW())+30&gt;=60,MINUTE(NOW())-30,MINUTE(NOW())+30)," : ",CHOOSE(WEEKDAY(DATE(YEAR(TODAY()-1),MONTH(TODAY()-1),DAY(TODAY()-1)),1),"Sun ","Mon ","Tue ","Wed ","Thu ","Fri  ","Sat ")," ",YEAR(TODAY()-1),"/",MONTH(TODAY()-1),"/",DAY(TODAY()-1)),CONCATENATE("",IF(MINUTE(NOW())-30&gt;=0,HOUR(NOW())-P49,HOUR(NOW())-P49-1)," : ",IF(MINUTE(NOW())-30&gt;=0,MINUTE(NOW())-30,MINUTE(NOW())+30)," ",CHOOSE(WEEKDAY(DATE(YEAR(TODAY()),MONTH(TODAY()),DAY(TODAY())),1),"Sun ","Mon ","Tue ","Wed ","Thu","Fri ","Sat ")," ",YEAR(TODAY()),"/",MONTH(TODAY()),"/",DAY(TODAY())))</f>
        <v>14 : 34 Wed  2015/5/27</v>
      </c>
      <c r="Q18" s="93" t="str">
        <f ca="1">IF(AND(HOUR(NOW())&gt;=0,HOUR(NOW())&lt;Q49),CONCATENATE("",IF(MINUTE(NOW())+30&gt;=60,HOUR(NOW())+24-Q49,HOUR(NOW())+23-Q49)," : ",IF(MINUTE(NOW())+30&gt;=60,MINUTE(NOW())-30,MINUTE(NOW())+30)," : ",CHOOSE(WEEKDAY(DATE(YEAR(TODAY()-1),MONTH(TODAY()-1),DAY(TODAY()-1)),1),"Sun ","Mon ","Tue ","Wed ","Thu ","Fri  ","Sat ")," ",YEAR(TODAY()-1),"/",MONTH(TODAY()-1),"/",DAY(TODAY()-1)),CONCATENATE("",IF(MINUTE(NOW())-30&gt;=0,HOUR(NOW())-Q49,HOUR(NOW())-Q49-1)," : ",IF(MINUTE(NOW())-30&gt;=0,MINUTE(NOW())-30,MINUTE(NOW())+30)," ",CHOOSE(WEEKDAY(DATE(YEAR(TODAY()),MONTH(TODAY()),DAY(TODAY())),1),"Sun ","Mon ","Tue ","Wed ","Thu","Fri ","Sat ")," ",YEAR(TODAY()),"/",MONTH(TODAY()),"/",DAY(TODAY())))</f>
        <v>15 : 34 Wed  2015/5/27</v>
      </c>
      <c r="R18" s="93" t="str">
        <f ca="1">IF(AND(HOUR(NOW())&gt;=0,HOUR(NOW())&lt;R49),CONCATENATE("",IF(MINUTE(NOW())+30&gt;=60,HOUR(NOW())+24-R49,HOUR(NOW())+23-R49)," : ",IF(MINUTE(NOW())+30&gt;=60,MINUTE(NOW())-30,MINUTE(NOW())+30)," : ",CHOOSE(WEEKDAY(DATE(YEAR(TODAY()-1),MONTH(TODAY()-1),DAY(TODAY()-1)),1),"Sun ","Mon ","Tue ","Wed ","Thu ","Fri  ","Sat ")," ",YEAR(TODAY()-1),"/",MONTH(TODAY()-1),"/",DAY(TODAY()-1)),CONCATENATE("",IF(MINUTE(NOW())-30&gt;=0,HOUR(NOW())-R49,HOUR(NOW())-R49-1)," : ",IF(MINUTE(NOW())-30&gt;=0,MINUTE(NOW())-30,MINUTE(NOW())+30)," ",CHOOSE(WEEKDAY(DATE(YEAR(TODAY()),MONTH(TODAY()),DAY(TODAY())),1),"Sun ","Mon ","Tue ","Wed ","Thu","Fri ","Sat ")," ",YEAR(TODAY()),"/",MONTH(TODAY()),"/",DAY(TODAY())))</f>
        <v>16 : 34 Wed  2015/5/27</v>
      </c>
      <c r="S18" s="92" t="s">
        <v>195</v>
      </c>
      <c r="T18" s="93" t="str">
        <f aca="true" ca="1" t="shared" si="6" ref="T18:Z18">IF(AND(HOUR(NOW())&gt;=0,HOUR(NOW())&lt;=23-T49),CONCATENATE("",IF(MINUTE(NOW())+30&gt;=60,HOUR(NOW())+T49,HOUR(NOW())+T49-1)," : ",IF(MINUTE(NOW())+30&gt;=60,MINUTE(NOW())-30,MINUTE(NOW())+30)," ",CHOOSE(WEEKDAY(DATE(YEAR(TODAY()),MONTH(TODAY()),DAY(TODAY())),1),"Sun ","Mon ","Tue ","Wed ","Thu ","Fri  ","Sat ")," ",YEAR(TODAY()),"/",MONTH(TODAY()),"/",DAY(TODAY())),CONCATENATE("",IF(MINUTE(NOW())+30&gt;=60,HOUR(NOW())-(24-T49),HOUR(NOW())-(24-T49+1))," : ",IF(MINUTE(NOW())+30&gt;=60,MINUTE(NOW())-30,MINUTE(NOW())+30)," ",CHOOSE(WEEKDAY(DATE(YEAR(TODAY()+1),MONTH(TODAY()+1),DAY(TODAY()+1)),1),"Sun ","Mon ","Tue ","Wed ","Thu","Fri ","Sat ")," ",YEAR(TODAY()+1),"/",MONTH(TODAY()+1),"/",DAY(TODAY()+1)))</f>
        <v>18 : 34 Wed  2015/5/27</v>
      </c>
      <c r="U18" s="93" t="str">
        <f ca="1" t="shared" si="6"/>
        <v>19 : 34 Wed  2015/5/27</v>
      </c>
      <c r="V18" s="93" t="str">
        <f ca="1" t="shared" si="6"/>
        <v>20 : 34 Wed  2015/5/27</v>
      </c>
      <c r="W18" s="93" t="str">
        <f ca="1" t="shared" si="6"/>
        <v>21 : 34 Wed  2015/5/27</v>
      </c>
      <c r="X18" s="93" t="str">
        <f ca="1" t="shared" si="6"/>
        <v>22 : 34 Wed  2015/5/27</v>
      </c>
      <c r="Y18" s="93" t="str">
        <f ca="1" t="shared" si="6"/>
        <v>-1 : 34 Thu 2015/5/28</v>
      </c>
      <c r="Z18" s="93" t="str">
        <f ca="1" t="shared" si="6"/>
        <v>0 : 34 Thu 2015/5/28</v>
      </c>
      <c r="AA18" s="164">
        <f t="shared" si="3"/>
        <v>17</v>
      </c>
      <c r="AB18" t="s">
        <v>178</v>
      </c>
      <c r="AM18" s="91">
        <f t="shared" si="4"/>
        <v>1</v>
      </c>
      <c r="AN18" s="91">
        <f>AM18+1</f>
        <v>2</v>
      </c>
      <c r="AO18" s="91">
        <f>AN18+1</f>
        <v>3</v>
      </c>
    </row>
    <row r="19" spans="1:42" ht="45" customHeight="1">
      <c r="A19" s="162">
        <f t="shared" si="0"/>
      </c>
      <c r="B19" s="163" t="s">
        <v>196</v>
      </c>
      <c r="C19" s="93" t="str">
        <f aca="true" ca="1" t="shared" si="7" ref="C19:S25">IF(AND(HOUR(NOW())&gt;=0,HOUR(NOW())&lt;=23-(24-C50)),CONCATENATE("",HOUR(NOW())+24-C50," : ",MINUTE(NOW())," ",CHOOSE(WEEKDAY(DATE(YEAR(TODAY()-1),MONTH(TODAY()-1),DAY(TODAY()-1)),1),"Sun ","Mon ","Tue ","Wed ","Thu ","Fri  ","Sat ")," ",YEAR(TODAY()-1),"/",MONTH(TODAY()-1),"/",DAY(TODAY()-1)),CONCATENATE("",HOUR(NOW())-C50," : ",MINUTE(NOW())," ",CHOOSE(WEEKDAY(DATE(YEAR(TODAY()),MONTH(TODAY()),DAY(TODAY())),1),"Sun ","Mon ","Tue ","Wed ","Thu","Fri ","Sat ")," ",YEAR(TODAY()),"/",MONTH(TODAY()),"/",DAY(TODAY())))</f>
        <v>1 : 4 Wed  2015/5/27</v>
      </c>
      <c r="D19" s="93" t="str">
        <f ca="1" t="shared" si="7"/>
        <v>2 : 4 Wed  2015/5/27</v>
      </c>
      <c r="E19" s="93" t="str">
        <f ca="1" t="shared" si="7"/>
        <v>3 : 4 Wed  2015/5/27</v>
      </c>
      <c r="F19" s="93" t="str">
        <f ca="1" t="shared" si="7"/>
        <v>4 : 4 Wed  2015/5/27</v>
      </c>
      <c r="G19" s="93" t="str">
        <f ca="1" t="shared" si="7"/>
        <v>5 : 4 Wed  2015/5/27</v>
      </c>
      <c r="H19" s="93" t="str">
        <f ca="1" t="shared" si="7"/>
        <v>6 : 4 Wed  2015/5/27</v>
      </c>
      <c r="I19" s="93" t="str">
        <f ca="1" t="shared" si="7"/>
        <v>7 : 4 Wed  2015/5/27</v>
      </c>
      <c r="J19" s="93" t="str">
        <f ca="1" t="shared" si="7"/>
        <v>8 : 4 Wed  2015/5/27</v>
      </c>
      <c r="K19" s="93" t="str">
        <f ca="1" t="shared" si="7"/>
        <v>9 : 4 Wed  2015/5/27</v>
      </c>
      <c r="L19" s="93" t="str">
        <f ca="1" t="shared" si="7"/>
        <v>10 : 4 Wed  2015/5/27</v>
      </c>
      <c r="M19" s="93" t="str">
        <f ca="1" t="shared" si="7"/>
        <v>11 : 4 Wed  2015/5/27</v>
      </c>
      <c r="N19" s="93" t="str">
        <f ca="1" t="shared" si="7"/>
        <v>12 : 4 Wed  2015/5/27</v>
      </c>
      <c r="O19" s="93" t="str">
        <f ca="1" t="shared" si="7"/>
        <v>13 : 4 Wed  2015/5/27</v>
      </c>
      <c r="P19" s="93" t="str">
        <f ca="1" t="shared" si="7"/>
        <v>14 : 4 Wed  2015/5/27</v>
      </c>
      <c r="Q19" s="93" t="str">
        <f ca="1" t="shared" si="7"/>
        <v>15 : 4 Wed  2015/5/27</v>
      </c>
      <c r="R19" s="93" t="str">
        <f ca="1" t="shared" si="7"/>
        <v>16 : 4 Wed  2015/5/27</v>
      </c>
      <c r="S19" s="93" t="str">
        <f ca="1" t="shared" si="7"/>
        <v>17 : 4 Wed  2015/5/27</v>
      </c>
      <c r="T19" s="92" t="s">
        <v>177</v>
      </c>
      <c r="U19" s="93" t="str">
        <f aca="true" ca="1" t="shared" si="8" ref="U19:AA19">IF(AND(HOUR(NOW())&gt;=0,HOUR(NOW())&lt;=23-U50),CONCATENATE("",HOUR(NOW())+U50," : ",MINUTE(NOW())," ",CHOOSE(WEEKDAY(DATE(YEAR(TODAY()),MONTH(TODAY()),DAY(TODAY())),1),"Sun ","Mon ","Tue ","Wed ","Thu ","Fri  ","Sat ")," ",YEAR(TODAY()),"/",MONTH(TODAY()),"/",DAY(TODAY())),CONCATENATE("",HOUR(NOW())-(24-U50)," : ",MINUTE(NOW())," ",CHOOSE(WEEKDAY(DATE(YEAR(TODAY()+1),MONTH(TODAY()+1),DAY(TODAY()+1)),1),"Sun ","Mon ","Tue ","Wed ","Thu","Fri ","Sat ")," ",YEAR(TODAY()+1),"/",MONTH(TODAY()+1),"/",DAY(TODAY()+1)))</f>
        <v>19 : 4 Wed  2015/5/27</v>
      </c>
      <c r="V19" s="93" t="str">
        <f ca="1" t="shared" si="8"/>
        <v>20 : 4 Wed  2015/5/27</v>
      </c>
      <c r="W19" s="93" t="str">
        <f ca="1" t="shared" si="8"/>
        <v>21 : 4 Wed  2015/5/27</v>
      </c>
      <c r="X19" s="93" t="str">
        <f ca="1" t="shared" si="8"/>
        <v>22 : 4 Wed  2015/5/27</v>
      </c>
      <c r="Y19" s="93" t="str">
        <f ca="1" t="shared" si="8"/>
        <v>23 : 4 Wed  2015/5/27</v>
      </c>
      <c r="Z19" s="93" t="str">
        <f ca="1" t="shared" si="8"/>
        <v>0 : 4 Thu 2015/5/28</v>
      </c>
      <c r="AA19" s="164">
        <f t="shared" si="3"/>
        <v>18</v>
      </c>
      <c r="AB19" t="s">
        <v>178</v>
      </c>
      <c r="AM19" s="91">
        <f t="shared" si="4"/>
        <v>1</v>
      </c>
      <c r="AN19" s="91">
        <f>AM19+1</f>
        <v>2</v>
      </c>
      <c r="AO19" s="91">
        <f>AN19+1</f>
        <v>3</v>
      </c>
      <c r="AP19" s="91">
        <f>AO19+1</f>
        <v>4</v>
      </c>
    </row>
    <row r="20" spans="1:43" ht="45" customHeight="1">
      <c r="A20" s="162">
        <f t="shared" si="0"/>
      </c>
      <c r="B20" s="163" t="s">
        <v>197</v>
      </c>
      <c r="C20" s="93" t="str">
        <f ca="1" t="shared" si="7"/>
        <v>0 : 4 Wed  2015/5/27</v>
      </c>
      <c r="D20" s="93" t="str">
        <f ca="1" t="shared" si="7"/>
        <v>1 : 4 Wed  2015/5/27</v>
      </c>
      <c r="E20" s="93" t="str">
        <f ca="1" t="shared" si="7"/>
        <v>2 : 4 Wed  2015/5/27</v>
      </c>
      <c r="F20" s="93" t="str">
        <f ca="1" t="shared" si="7"/>
        <v>3 : 4 Wed  2015/5/27</v>
      </c>
      <c r="G20" s="93" t="str">
        <f ca="1" t="shared" si="7"/>
        <v>4 : 4 Wed  2015/5/27</v>
      </c>
      <c r="H20" s="93" t="str">
        <f ca="1" t="shared" si="7"/>
        <v>5 : 4 Wed  2015/5/27</v>
      </c>
      <c r="I20" s="93" t="str">
        <f ca="1" t="shared" si="7"/>
        <v>6 : 4 Wed  2015/5/27</v>
      </c>
      <c r="J20" s="93" t="str">
        <f ca="1" t="shared" si="7"/>
        <v>7 : 4 Wed  2015/5/27</v>
      </c>
      <c r="K20" s="93" t="str">
        <f ca="1" t="shared" si="7"/>
        <v>8 : 4 Wed  2015/5/27</v>
      </c>
      <c r="L20" s="93" t="str">
        <f ca="1" t="shared" si="7"/>
        <v>9 : 4 Wed  2015/5/27</v>
      </c>
      <c r="M20" s="93" t="str">
        <f ca="1" t="shared" si="7"/>
        <v>10 : 4 Wed  2015/5/27</v>
      </c>
      <c r="N20" s="93" t="str">
        <f ca="1" t="shared" si="7"/>
        <v>11 : 4 Wed  2015/5/27</v>
      </c>
      <c r="O20" s="93" t="str">
        <f ca="1" t="shared" si="7"/>
        <v>12 : 4 Wed  2015/5/27</v>
      </c>
      <c r="P20" s="93" t="str">
        <f ca="1" t="shared" si="7"/>
        <v>13 : 4 Wed  2015/5/27</v>
      </c>
      <c r="Q20" s="93" t="str">
        <f ca="1" t="shared" si="7"/>
        <v>14 : 4 Wed  2015/5/27</v>
      </c>
      <c r="R20" s="93" t="str">
        <f ca="1" t="shared" si="7"/>
        <v>15 : 4 Wed  2015/5/27</v>
      </c>
      <c r="S20" s="93" t="str">
        <f ca="1" t="shared" si="7"/>
        <v>16 : 4 Wed  2015/5/27</v>
      </c>
      <c r="T20" s="93" t="str">
        <f aca="true" ca="1" t="shared" si="9" ref="T20:T25">IF(AND(HOUR(NOW())&gt;=0,HOUR(NOW())&lt;=23-(24-T51)),CONCATENATE("",HOUR(NOW())+24-T51," : ",MINUTE(NOW())," ",CHOOSE(WEEKDAY(DATE(YEAR(TODAY()-1),MONTH(TODAY()-1),DAY(TODAY()-1)),1),"Sun ","Mon ","Tue ","Wed ","Thu ","Fri  ","Sat ")," ",YEAR(TODAY()-1),"/",MONTH(TODAY()-1),"/",DAY(TODAY()-1)),CONCATENATE("",HOUR(NOW())-T51," : ",MINUTE(NOW())," ",CHOOSE(WEEKDAY(DATE(YEAR(TODAY()),MONTH(TODAY()),DAY(TODAY())),1),"Sun ","Mon ","Tue ","Wed ","Thu","Fri ","Sat ")," ",YEAR(TODAY()),"/",MONTH(TODAY()),"/",DAY(TODAY())))</f>
        <v>17 : 4 Wed  2015/5/27</v>
      </c>
      <c r="U20" s="92" t="s">
        <v>177</v>
      </c>
      <c r="V20" s="93" t="str">
        <f ca="1">IF(AND(HOUR(NOW())&gt;=0,HOUR(NOW())&lt;=23-V51),CONCATENATE("",HOUR(NOW())+V51," : ",MINUTE(NOW())," ",CHOOSE(WEEKDAY(DATE(YEAR(TODAY()),MONTH(TODAY()),DAY(TODAY())),1),"Sun ","Mon ","Tue ","Wed ","Thu ","Fri  ","Sat ")," ",YEAR(TODAY()),"/",MONTH(TODAY()),"/",DAY(TODAY())),CONCATENATE("",HOUR(NOW())-(24-V51)," : ",MINUTE(NOW())," ",CHOOSE(WEEKDAY(DATE(YEAR(TODAY()+1),MONTH(TODAY()+1),DAY(TODAY()+1)),1),"Sun ","Mon ","Tue ","Wed ","Thu","Fri ","Sat ")," ",YEAR(TODAY()+1),"/",MONTH(TODAY()+1),"/",DAY(TODAY()+1)))</f>
        <v>19 : 4 Wed  2015/5/27</v>
      </c>
      <c r="W20" s="93" t="str">
        <f ca="1">IF(AND(HOUR(NOW())&gt;=0,HOUR(NOW())&lt;=23-W51),CONCATENATE("",HOUR(NOW())+W51," : ",MINUTE(NOW())," ",CHOOSE(WEEKDAY(DATE(YEAR(TODAY()),MONTH(TODAY()),DAY(TODAY())),1),"Sun ","Mon ","Tue ","Wed ","Thu ","Fri  ","Sat ")," ",YEAR(TODAY()),"/",MONTH(TODAY()),"/",DAY(TODAY())),CONCATENATE("",HOUR(NOW())-(24-W51)," : ",MINUTE(NOW())," ",CHOOSE(WEEKDAY(DATE(YEAR(TODAY()+1),MONTH(TODAY()+1),DAY(TODAY()+1)),1),"Sun ","Mon ","Tue ","Wed ","Thu","Fri ","Sat ")," ",YEAR(TODAY()+1),"/",MONTH(TODAY()+1),"/",DAY(TODAY()+1)))</f>
        <v>20 : 4 Wed  2015/5/27</v>
      </c>
      <c r="X20" s="93" t="str">
        <f ca="1">IF(AND(HOUR(NOW())&gt;=0,HOUR(NOW())&lt;=23-X51),CONCATENATE("",HOUR(NOW())+X51," : ",MINUTE(NOW())," ",CHOOSE(WEEKDAY(DATE(YEAR(TODAY()),MONTH(TODAY()),DAY(TODAY())),1),"Sun ","Mon ","Tue ","Wed ","Thu ","Fri  ","Sat ")," ",YEAR(TODAY()),"/",MONTH(TODAY()),"/",DAY(TODAY())),CONCATENATE("",HOUR(NOW())-(24-X51)," : ",MINUTE(NOW())," ",CHOOSE(WEEKDAY(DATE(YEAR(TODAY()+1),MONTH(TODAY()+1),DAY(TODAY()+1)),1),"Sun ","Mon ","Tue ","Wed ","Thu","Fri ","Sat ")," ",YEAR(TODAY()+1),"/",MONTH(TODAY()+1),"/",DAY(TODAY()+1)))</f>
        <v>21 : 4 Wed  2015/5/27</v>
      </c>
      <c r="Y20" s="93" t="str">
        <f ca="1">IF(AND(HOUR(NOW())&gt;=0,HOUR(NOW())&lt;=23-Y51),CONCATENATE("",HOUR(NOW())+Y51," : ",MINUTE(NOW())," ",CHOOSE(WEEKDAY(DATE(YEAR(TODAY()),MONTH(TODAY()),DAY(TODAY())),1),"Sun ","Mon ","Tue ","Wed ","Thu ","Fri  ","Sat ")," ",YEAR(TODAY()),"/",MONTH(TODAY()),"/",DAY(TODAY())),CONCATENATE("",HOUR(NOW())-(24-Y51)," : ",MINUTE(NOW())," ",CHOOSE(WEEKDAY(DATE(YEAR(TODAY()+1),MONTH(TODAY()+1),DAY(TODAY()+1)),1),"Sun ","Mon ","Tue ","Wed ","Thu","Fri ","Sat ")," ",YEAR(TODAY()+1),"/",MONTH(TODAY()+1),"/",DAY(TODAY()+1)))</f>
        <v>22 : 4 Wed  2015/5/27</v>
      </c>
      <c r="Z20" s="93" t="str">
        <f ca="1">IF(AND(HOUR(NOW())&gt;=0,HOUR(NOW())&lt;=23-Z51),CONCATENATE("",HOUR(NOW())+Z51," : ",MINUTE(NOW())," ",CHOOSE(WEEKDAY(DATE(YEAR(TODAY()),MONTH(TODAY()),DAY(TODAY())),1),"Sun ","Mon ","Tue ","Wed ","Thu ","Fri  ","Sat ")," ",YEAR(TODAY()),"/",MONTH(TODAY()),"/",DAY(TODAY())),CONCATENATE("",HOUR(NOW())-(24-Z51)," : ",MINUTE(NOW())," ",CHOOSE(WEEKDAY(DATE(YEAR(TODAY()+1),MONTH(TODAY()+1),DAY(TODAY()+1)),1),"Sun ","Mon ","Tue ","Wed ","Thu","Fri ","Sat ")," ",YEAR(TODAY()+1),"/",MONTH(TODAY()+1),"/",DAY(TODAY()+1)))</f>
        <v>23 : 4 Wed  2015/5/27</v>
      </c>
      <c r="AA20" s="164">
        <f t="shared" si="3"/>
        <v>19</v>
      </c>
      <c r="AB20" t="s">
        <v>178</v>
      </c>
      <c r="AM20" s="91">
        <f t="shared" si="4"/>
        <v>1</v>
      </c>
      <c r="AN20" s="91">
        <f>AM20+1</f>
        <v>2</v>
      </c>
      <c r="AO20" s="91">
        <f>AN20+1</f>
        <v>3</v>
      </c>
      <c r="AP20" s="91">
        <f>AO20+1</f>
        <v>4</v>
      </c>
      <c r="AQ20" s="91">
        <f>AP20+1</f>
        <v>5</v>
      </c>
    </row>
    <row r="21" spans="1:44" ht="45" customHeight="1">
      <c r="A21" s="162">
        <f>IF(MATCH($B$28,$B$2:$B$25,0)=ROW(B21)-1,$B$1,"")</f>
      </c>
      <c r="B21" s="163" t="s">
        <v>198</v>
      </c>
      <c r="C21" s="93" t="str">
        <f ca="1" t="shared" si="7"/>
        <v>23 : 4 Tue  2015/5/26</v>
      </c>
      <c r="D21" s="93" t="str">
        <f ca="1" t="shared" si="7"/>
        <v>0 : 4 Wed  2015/5/27</v>
      </c>
      <c r="E21" s="93" t="str">
        <f ca="1" t="shared" si="7"/>
        <v>1 : 4 Wed  2015/5/27</v>
      </c>
      <c r="F21" s="93" t="str">
        <f ca="1" t="shared" si="7"/>
        <v>2 : 4 Wed  2015/5/27</v>
      </c>
      <c r="G21" s="93" t="str">
        <f ca="1" t="shared" si="7"/>
        <v>3 : 4 Wed  2015/5/27</v>
      </c>
      <c r="H21" s="93" t="str">
        <f ca="1" t="shared" si="7"/>
        <v>4 : 4 Wed  2015/5/27</v>
      </c>
      <c r="I21" s="93" t="str">
        <f ca="1" t="shared" si="7"/>
        <v>5 : 4 Wed  2015/5/27</v>
      </c>
      <c r="J21" s="93" t="str">
        <f ca="1" t="shared" si="7"/>
        <v>6 : 4 Wed  2015/5/27</v>
      </c>
      <c r="K21" s="93" t="str">
        <f ca="1" t="shared" si="7"/>
        <v>7 : 4 Wed  2015/5/27</v>
      </c>
      <c r="L21" s="93" t="str">
        <f ca="1" t="shared" si="7"/>
        <v>8 : 4 Wed  2015/5/27</v>
      </c>
      <c r="M21" s="93" t="str">
        <f ca="1" t="shared" si="7"/>
        <v>9 : 4 Wed  2015/5/27</v>
      </c>
      <c r="N21" s="93" t="str">
        <f ca="1" t="shared" si="7"/>
        <v>10 : 4 Wed  2015/5/27</v>
      </c>
      <c r="O21" s="93" t="str">
        <f ca="1" t="shared" si="7"/>
        <v>11 : 4 Wed  2015/5/27</v>
      </c>
      <c r="P21" s="93" t="str">
        <f ca="1" t="shared" si="7"/>
        <v>12 : 4 Wed  2015/5/27</v>
      </c>
      <c r="Q21" s="93" t="str">
        <f ca="1" t="shared" si="7"/>
        <v>13 : 4 Wed  2015/5/27</v>
      </c>
      <c r="R21" s="93" t="str">
        <f ca="1" t="shared" si="7"/>
        <v>14 : 4 Wed  2015/5/27</v>
      </c>
      <c r="S21" s="93" t="str">
        <f ca="1" t="shared" si="7"/>
        <v>15 : 4 Wed  2015/5/27</v>
      </c>
      <c r="T21" s="93" t="str">
        <f ca="1" t="shared" si="9"/>
        <v>16 : 4 Wed  2015/5/27</v>
      </c>
      <c r="U21" s="93" t="str">
        <f ca="1">IF(AND(HOUR(NOW())&gt;=0,HOUR(NOW())&lt;=23-(24-U52)),CONCATENATE("",HOUR(NOW())+24-U52," : ",MINUTE(NOW())," ",CHOOSE(WEEKDAY(DATE(YEAR(TODAY()-1),MONTH(TODAY()-1),DAY(TODAY()-1)),1),"Sun ","Mon ","Tue ","Wed ","Thu ","Fri  ","Sat ")," ",YEAR(TODAY()-1),"/",MONTH(TODAY()-1),"/",DAY(TODAY()-1)),CONCATENATE("",HOUR(NOW())-U52," : ",MINUTE(NOW())," ",CHOOSE(WEEKDAY(DATE(YEAR(TODAY()),MONTH(TODAY()),DAY(TODAY())),1),"Sun ","Mon ","Tue ","Wed ","Thu","Fri ","Sat ")," ",YEAR(TODAY()),"/",MONTH(TODAY()),"/",DAY(TODAY())))</f>
        <v>17 : 4 Wed  2015/5/27</v>
      </c>
      <c r="V21" s="92" t="s">
        <v>177</v>
      </c>
      <c r="W21" s="93" t="str">
        <f ca="1">IF(AND(HOUR(NOW())&gt;=0,HOUR(NOW())&lt;=23-W52),CONCATENATE("",HOUR(NOW())+W52," : ",MINUTE(NOW())," ",CHOOSE(WEEKDAY(DATE(YEAR(TODAY()),MONTH(TODAY()),DAY(TODAY())),1),"Sun ","Mon ","Tue ","Wed ","Thu ","Fri  ","Sat ")," ",YEAR(TODAY()),"/",MONTH(TODAY()),"/",DAY(TODAY())),CONCATENATE("",HOUR(NOW())-(24-W52)," : ",MINUTE(NOW())," ",CHOOSE(WEEKDAY(DATE(YEAR(TODAY()+1),MONTH(TODAY()+1),DAY(TODAY()+1)),1),"Sun ","Mon ","Tue ","Wed ","Thu","Fri ","Sat ")," ",YEAR(TODAY()+1),"/",MONTH(TODAY()+1),"/",DAY(TODAY()+1)))</f>
        <v>19 : 4 Wed  2015/5/27</v>
      </c>
      <c r="X21" s="93" t="str">
        <f ca="1">IF(AND(HOUR(NOW())&gt;=0,HOUR(NOW())&lt;=23-X52),CONCATENATE("",HOUR(NOW())+X52," : ",MINUTE(NOW())," ",CHOOSE(WEEKDAY(DATE(YEAR(TODAY()),MONTH(TODAY()),DAY(TODAY())),1),"Sun ","Mon ","Tue ","Wed ","Thu ","Fri  ","Sat ")," ",YEAR(TODAY()),"/",MONTH(TODAY()),"/",DAY(TODAY())),CONCATENATE("",HOUR(NOW())-(24-X52)," : ",MINUTE(NOW())," ",CHOOSE(WEEKDAY(DATE(YEAR(TODAY()+1),MONTH(TODAY()+1),DAY(TODAY()+1)),1),"Sun ","Mon ","Tue ","Wed ","Thu","Fri ","Sat ")," ",YEAR(TODAY()+1),"/",MONTH(TODAY()+1),"/",DAY(TODAY()+1)))</f>
        <v>20 : 4 Wed  2015/5/27</v>
      </c>
      <c r="Y21" s="93" t="str">
        <f ca="1">IF(AND(HOUR(NOW())&gt;=0,HOUR(NOW())&lt;=23-Y52),CONCATENATE("",HOUR(NOW())+Y52," : ",MINUTE(NOW())," ",CHOOSE(WEEKDAY(DATE(YEAR(TODAY()),MONTH(TODAY()),DAY(TODAY())),1),"Sun ","Mon ","Tue ","Wed ","Thu ","Fri  ","Sat ")," ",YEAR(TODAY()),"/",MONTH(TODAY()),"/",DAY(TODAY())),CONCATENATE("",HOUR(NOW())-(24-Y52)," : ",MINUTE(NOW())," ",CHOOSE(WEEKDAY(DATE(YEAR(TODAY()+1),MONTH(TODAY()+1),DAY(TODAY()+1)),1),"Sun ","Mon ","Tue ","Wed ","Thu","Fri ","Sat ")," ",YEAR(TODAY()+1),"/",MONTH(TODAY()+1),"/",DAY(TODAY()+1)))</f>
        <v>21 : 4 Wed  2015/5/27</v>
      </c>
      <c r="Z21" s="93" t="str">
        <f ca="1">IF(AND(HOUR(NOW())&gt;=0,HOUR(NOW())&lt;=23-Z52),CONCATENATE("",HOUR(NOW())+Z52," : ",MINUTE(NOW())," ",CHOOSE(WEEKDAY(DATE(YEAR(TODAY()),MONTH(TODAY()),DAY(TODAY())),1),"Sun ","Mon ","Tue ","Wed ","Thu ","Fri  ","Sat ")," ",YEAR(TODAY()),"/",MONTH(TODAY()),"/",DAY(TODAY())),CONCATENATE("",HOUR(NOW())-(24-Z52)," : ",MINUTE(NOW())," ",CHOOSE(WEEKDAY(DATE(YEAR(TODAY()+1),MONTH(TODAY()+1),DAY(TODAY()+1)),1),"Sun ","Mon ","Tue ","Wed ","Thu","Fri ","Sat ")," ",YEAR(TODAY()+1),"/",MONTH(TODAY()+1),"/",DAY(TODAY()+1)))</f>
        <v>22 : 4 Wed  2015/5/27</v>
      </c>
      <c r="AA21" s="164">
        <f t="shared" si="3"/>
        <v>20</v>
      </c>
      <c r="AB21" t="s">
        <v>178</v>
      </c>
      <c r="AM21" s="91">
        <f t="shared" si="4"/>
        <v>1</v>
      </c>
      <c r="AN21" s="91">
        <f>AM21+1</f>
        <v>2</v>
      </c>
      <c r="AO21" s="91">
        <f>AN21+1</f>
        <v>3</v>
      </c>
      <c r="AP21" s="91">
        <f>AO21+1</f>
        <v>4</v>
      </c>
      <c r="AQ21" s="91">
        <f>AP21+1</f>
        <v>5</v>
      </c>
      <c r="AR21" s="91">
        <f>AQ21+1</f>
        <v>6</v>
      </c>
    </row>
    <row r="22" spans="1:28" ht="45" customHeight="1">
      <c r="A22" s="162">
        <f>IF(MATCH($B$28,$B$2:$B$25,0)=21,$B$1,"")</f>
      </c>
      <c r="B22" s="163" t="s">
        <v>199</v>
      </c>
      <c r="C22" s="93" t="str">
        <f ca="1" t="shared" si="7"/>
        <v>22 : 4 Tue  2015/5/26</v>
      </c>
      <c r="D22" s="93" t="str">
        <f ca="1" t="shared" si="7"/>
        <v>23 : 4 Tue  2015/5/26</v>
      </c>
      <c r="E22" s="93" t="str">
        <f ca="1" t="shared" si="7"/>
        <v>0 : 4 Wed  2015/5/27</v>
      </c>
      <c r="F22" s="93" t="str">
        <f ca="1" t="shared" si="7"/>
        <v>1 : 4 Wed  2015/5/27</v>
      </c>
      <c r="G22" s="93" t="str">
        <f ca="1" t="shared" si="7"/>
        <v>2 : 4 Wed  2015/5/27</v>
      </c>
      <c r="H22" s="93" t="str">
        <f ca="1" t="shared" si="7"/>
        <v>3 : 4 Wed  2015/5/27</v>
      </c>
      <c r="I22" s="93" t="str">
        <f ca="1" t="shared" si="7"/>
        <v>4 : 4 Wed  2015/5/27</v>
      </c>
      <c r="J22" s="93" t="str">
        <f ca="1" t="shared" si="7"/>
        <v>5 : 4 Wed  2015/5/27</v>
      </c>
      <c r="K22" s="93" t="str">
        <f ca="1" t="shared" si="7"/>
        <v>6 : 4 Wed  2015/5/27</v>
      </c>
      <c r="L22" s="93" t="str">
        <f ca="1" t="shared" si="7"/>
        <v>7 : 4 Wed  2015/5/27</v>
      </c>
      <c r="M22" s="93" t="str">
        <f ca="1" t="shared" si="7"/>
        <v>8 : 4 Wed  2015/5/27</v>
      </c>
      <c r="N22" s="93" t="str">
        <f ca="1" t="shared" si="7"/>
        <v>9 : 4 Wed  2015/5/27</v>
      </c>
      <c r="O22" s="93" t="str">
        <f ca="1" t="shared" si="7"/>
        <v>10 : 4 Wed  2015/5/27</v>
      </c>
      <c r="P22" s="93" t="str">
        <f ca="1" t="shared" si="7"/>
        <v>11 : 4 Wed  2015/5/27</v>
      </c>
      <c r="Q22" s="93" t="str">
        <f ca="1" t="shared" si="7"/>
        <v>12 : 4 Wed  2015/5/27</v>
      </c>
      <c r="R22" s="93" t="str">
        <f ca="1" t="shared" si="7"/>
        <v>13 : 4 Wed  2015/5/27</v>
      </c>
      <c r="S22" s="93" t="str">
        <f ca="1">IF(AND(HOUR(NOW())&gt;=0,HOUR(NOW())&lt;=4),CONCATENATE("",IF(MINUTE(NOW())+30&gt;=60,HOUR(NOW())+21,HOUR(NOW())+20)," : ",IF(MINUTE(NOW())+30&gt;=60,MINUTE(NOW())-30,MINUTE(NOW())+30)," : ",CHOOSE(WEEKDAY(DATE(YEAR(TODAY()-1),MONTH(TODAY()-1),DAY(TODAY()-1)),1),"Sun ","Mon ","Tue ","Wed ","Thu ","Fri  ","Sat ")," ",YEAR(TODAY()-1),"/",MONTH(TODAY()-1),"/",DAY(TODAY()-1)),CONCATENATE("",IF(MINUTE(NOW())-30&gt;=0,HOUR(NOW())-3,HOUR(NOW())-4)," : ",IF(MINUTE(NOW())-30&gt;=0,MINUTE(NOW())-30,MINUTE(NOW())+30)," ",CHOOSE(WEEKDAY(DATE(YEAR(TODAY()),MONTH(TODAY()),DAY(TODAY())),1),"Sun ","Mon ","Tue ","Wed ","Thu","Fri ","Sat ")," ",YEAR(TODAY()),"/",MONTH(TODAY()),"/",DAY(TODAY())))</f>
        <v>14 : 34 Wed  2015/5/27</v>
      </c>
      <c r="T22" s="93" t="str">
        <f ca="1" t="shared" si="9"/>
        <v>15 : 4 Wed  2015/5/27</v>
      </c>
      <c r="U22" s="93" t="str">
        <f ca="1">IF(AND(HOUR(NOW())&gt;=0,HOUR(NOW())&lt;=23-(24-U53)),CONCATENATE("",HOUR(NOW())+24-U53," : ",MINUTE(NOW())," ",CHOOSE(WEEKDAY(DATE(YEAR(TODAY()-1),MONTH(TODAY()-1),DAY(TODAY()-1)),1),"Sun ","Mon ","Tue ","Wed ","Thu ","Fri  ","Sat ")," ",YEAR(TODAY()-1),"/",MONTH(TODAY()-1),"/",DAY(TODAY()-1)),CONCATENATE("",HOUR(NOW())-U53," : ",MINUTE(NOW())," ",CHOOSE(WEEKDAY(DATE(YEAR(TODAY()),MONTH(TODAY()),DAY(TODAY())),1),"Sun ","Mon ","Tue ","Wed ","Thu","Fri ","Sat ")," ",YEAR(TODAY()),"/",MONTH(TODAY()),"/",DAY(TODAY())))</f>
        <v>16 : 4 Wed  2015/5/27</v>
      </c>
      <c r="V22" s="93" t="str">
        <f ca="1">IF(AND(HOUR(NOW())&gt;=0,HOUR(NOW())&lt;=23-(24-V53)),CONCATENATE("",HOUR(NOW())+24-V53," : ",MINUTE(NOW())," ",CHOOSE(WEEKDAY(DATE(YEAR(TODAY()-1),MONTH(TODAY()-1),DAY(TODAY()-1)),1),"Sun ","Mon ","Tue ","Wed ","Thu ","Fri  ","Sat ")," ",YEAR(TODAY()-1),"/",MONTH(TODAY()-1),"/",DAY(TODAY()-1)),CONCATENATE("",HOUR(NOW())-V53," : ",MINUTE(NOW())," ",CHOOSE(WEEKDAY(DATE(YEAR(TODAY()),MONTH(TODAY()),DAY(TODAY())),1),"Sun ","Mon ","Tue ","Wed ","Thu","Fri ","Sat ")," ",YEAR(TODAY()),"/",MONTH(TODAY()),"/",DAY(TODAY())))</f>
        <v>17 : 4 Wed  2015/5/27</v>
      </c>
      <c r="W22" s="92" t="s">
        <v>177</v>
      </c>
      <c r="X22" s="93" t="str">
        <f ca="1">IF(AND(HOUR(NOW())&gt;=0,HOUR(NOW())&lt;=23-X53),CONCATENATE("",HOUR(NOW())+X53," : ",MINUTE(NOW())," ",CHOOSE(WEEKDAY(DATE(YEAR(TODAY()),MONTH(TODAY()),DAY(TODAY())),1),"Sun ","Mon ","Tue ","Wed ","Thu ","Fri  ","Sat ")," ",YEAR(TODAY()),"/",MONTH(TODAY()),"/",DAY(TODAY())),CONCATENATE("",HOUR(NOW())-(24-X53)," : ",MINUTE(NOW())," ",CHOOSE(WEEKDAY(DATE(YEAR(TODAY()+1),MONTH(TODAY()+1),DAY(TODAY()+1)),1),"Sun ","Mon ","Tue ","Wed ","Thu","Fri ","Sat ")," ",YEAR(TODAY()+1),"/",MONTH(TODAY()+1),"/",DAY(TODAY()+1)))</f>
        <v>19 : 4 Wed  2015/5/27</v>
      </c>
      <c r="Y22" s="93" t="str">
        <f ca="1">IF(AND(HOUR(NOW())&gt;=0,HOUR(NOW())&lt;=23-Y53),CONCATENATE("",HOUR(NOW())+Y53," : ",MINUTE(NOW())," ",CHOOSE(WEEKDAY(DATE(YEAR(TODAY()),MONTH(TODAY()),DAY(TODAY())),1),"Sun ","Mon ","Tue ","Wed ","Thu ","Fri  ","Sat ")," ",YEAR(TODAY()),"/",MONTH(TODAY()),"/",DAY(TODAY())),CONCATENATE("",HOUR(NOW())-(24-Y53)," : ",MINUTE(NOW())," ",CHOOSE(WEEKDAY(DATE(YEAR(TODAY()+1),MONTH(TODAY()+1),DAY(TODAY()+1)),1),"Sun ","Mon ","Tue ","Wed ","Thu","Fri ","Sat ")," ",YEAR(TODAY()+1),"/",MONTH(TODAY()+1),"/",DAY(TODAY()+1)))</f>
        <v>20 : 4 Wed  2015/5/27</v>
      </c>
      <c r="Z22" s="93" t="str">
        <f ca="1">IF(AND(HOUR(NOW())&gt;=0,HOUR(NOW())&lt;=23-Z53),CONCATENATE("",HOUR(NOW())+Z53," : ",MINUTE(NOW())," ",CHOOSE(WEEKDAY(DATE(YEAR(TODAY()),MONTH(TODAY()),DAY(TODAY())),1),"Sun ","Mon ","Tue ","Wed ","Thu ","Fri  ","Sat ")," ",YEAR(TODAY()),"/",MONTH(TODAY()),"/",DAY(TODAY())),CONCATENATE("",HOUR(NOW())-(24-Z53)," : ",MINUTE(NOW())," ",CHOOSE(WEEKDAY(DATE(YEAR(TODAY()+1),MONTH(TODAY()+1),DAY(TODAY()+1)),1),"Sun ","Mon ","Tue ","Wed ","Thu","Fri ","Sat ")," ",YEAR(TODAY()+1),"/",MONTH(TODAY()+1),"/",DAY(TODAY()+1)))</f>
        <v>21 : 4 Wed  2015/5/27</v>
      </c>
      <c r="AA22" s="164">
        <f t="shared" si="3"/>
        <v>21</v>
      </c>
      <c r="AB22" t="s">
        <v>178</v>
      </c>
    </row>
    <row r="23" spans="1:46" ht="45" customHeight="1">
      <c r="A23" s="162">
        <f>IF(MATCH($B$28,$B$2:$B$25,0)=22,$B$1,"")</f>
      </c>
      <c r="B23" s="163" t="s">
        <v>200</v>
      </c>
      <c r="C23" s="93" t="str">
        <f ca="1" t="shared" si="7"/>
        <v>21 : 4 Tue  2015/5/26</v>
      </c>
      <c r="D23" s="93" t="str">
        <f ca="1" t="shared" si="7"/>
        <v>22 : 4 Tue  2015/5/26</v>
      </c>
      <c r="E23" s="93" t="str">
        <f ca="1" t="shared" si="7"/>
        <v>23 : 4 Tue  2015/5/26</v>
      </c>
      <c r="F23" s="93" t="str">
        <f ca="1" t="shared" si="7"/>
        <v>0 : 4 Wed  2015/5/27</v>
      </c>
      <c r="G23" s="93" t="str">
        <f ca="1" t="shared" si="7"/>
        <v>1 : 4 Wed  2015/5/27</v>
      </c>
      <c r="H23" s="93" t="str">
        <f ca="1" t="shared" si="7"/>
        <v>2 : 4 Wed  2015/5/27</v>
      </c>
      <c r="I23" s="93" t="str">
        <f ca="1" t="shared" si="7"/>
        <v>3 : 4 Wed  2015/5/27</v>
      </c>
      <c r="J23" s="93" t="str">
        <f ca="1" t="shared" si="7"/>
        <v>4 : 4 Wed  2015/5/27</v>
      </c>
      <c r="K23" s="93" t="str">
        <f ca="1" t="shared" si="7"/>
        <v>5 : 4 Wed  2015/5/27</v>
      </c>
      <c r="L23" s="93" t="str">
        <f ca="1" t="shared" si="7"/>
        <v>6 : 4 Wed  2015/5/27</v>
      </c>
      <c r="M23" s="93" t="str">
        <f ca="1" t="shared" si="7"/>
        <v>7 : 4 Wed  2015/5/27</v>
      </c>
      <c r="N23" s="93" t="str">
        <f ca="1" t="shared" si="7"/>
        <v>8 : 4 Wed  2015/5/27</v>
      </c>
      <c r="O23" s="93" t="str">
        <f ca="1" t="shared" si="7"/>
        <v>9 : 4 Wed  2015/5/27</v>
      </c>
      <c r="P23" s="93" t="str">
        <f ca="1" t="shared" si="7"/>
        <v>10 : 4 Wed  2015/5/27</v>
      </c>
      <c r="Q23" s="93" t="str">
        <f ca="1" t="shared" si="7"/>
        <v>11 : 4 Wed  2015/5/27</v>
      </c>
      <c r="R23" s="93" t="str">
        <f ca="1" t="shared" si="7"/>
        <v>12 : 4 Wed  2015/5/27</v>
      </c>
      <c r="S23" s="93" t="str">
        <f ca="1" t="shared" si="7"/>
        <v>13 : 4 Wed  2015/5/27</v>
      </c>
      <c r="T23" s="93" t="str">
        <f ca="1" t="shared" si="9"/>
        <v>14 : 4 Wed  2015/5/27</v>
      </c>
      <c r="U23" s="93" t="str">
        <f ca="1">IF(AND(HOUR(NOW())&gt;=0,HOUR(NOW())&lt;=23-(24-U54)),CONCATENATE("",HOUR(NOW())+24-U54," : ",MINUTE(NOW())," ",CHOOSE(WEEKDAY(DATE(YEAR(TODAY()-1),MONTH(TODAY()-1),DAY(TODAY()-1)),1),"Sun ","Mon ","Tue ","Wed ","Thu ","Fri  ","Sat ")," ",YEAR(TODAY()-1),"/",MONTH(TODAY()-1),"/",DAY(TODAY()-1)),CONCATENATE("",HOUR(NOW())-U54," : ",MINUTE(NOW())," ",CHOOSE(WEEKDAY(DATE(YEAR(TODAY()),MONTH(TODAY()),DAY(TODAY())),1),"Sun ","Mon ","Tue ","Wed ","Thu","Fri ","Sat ")," ",YEAR(TODAY()),"/",MONTH(TODAY()),"/",DAY(TODAY())))</f>
        <v>15 : 4 Wed  2015/5/27</v>
      </c>
      <c r="V23" s="93" t="str">
        <f ca="1">IF(AND(HOUR(NOW())&gt;=0,HOUR(NOW())&lt;=23-(24-V54)),CONCATENATE("",HOUR(NOW())+24-V54," : ",MINUTE(NOW())," ",CHOOSE(WEEKDAY(DATE(YEAR(TODAY()-1),MONTH(TODAY()-1),DAY(TODAY()-1)),1),"Sun ","Mon ","Tue ","Wed ","Thu ","Fri  ","Sat ")," ",YEAR(TODAY()-1),"/",MONTH(TODAY()-1),"/",DAY(TODAY()-1)),CONCATENATE("",HOUR(NOW())-V54," : ",MINUTE(NOW())," ",CHOOSE(WEEKDAY(DATE(YEAR(TODAY()),MONTH(TODAY()),DAY(TODAY())),1),"Sun ","Mon ","Tue ","Wed ","Thu","Fri ","Sat ")," ",YEAR(TODAY()),"/",MONTH(TODAY()),"/",DAY(TODAY())))</f>
        <v>16 : 4 Wed  2015/5/27</v>
      </c>
      <c r="W23" s="93" t="str">
        <f ca="1">IF(AND(HOUR(NOW())&gt;=0,HOUR(NOW())&lt;=23-(24-W54)),CONCATENATE("",HOUR(NOW())+24-W54," : ",MINUTE(NOW())," ",CHOOSE(WEEKDAY(DATE(YEAR(TODAY()-1),MONTH(TODAY()-1),DAY(TODAY()-1)),1),"Sun ","Mon ","Tue ","Wed ","Thu ","Fri  ","Sat ")," ",YEAR(TODAY()-1),"/",MONTH(TODAY()-1),"/",DAY(TODAY()-1)),CONCATENATE("",HOUR(NOW())-W54," : ",MINUTE(NOW())," ",CHOOSE(WEEKDAY(DATE(YEAR(TODAY()),MONTH(TODAY()),DAY(TODAY())),1),"Sun ","Mon ","Tue ","Wed ","Thu","Fri ","Sat ")," ",YEAR(TODAY()),"/",MONTH(TODAY()),"/",DAY(TODAY())))</f>
        <v>17 : 4 Wed  2015/5/27</v>
      </c>
      <c r="X23" s="92" t="s">
        <v>177</v>
      </c>
      <c r="Y23" s="93" t="str">
        <f ca="1">IF(AND(HOUR(NOW())&gt;=0,HOUR(NOW())&lt;=23-Y54),CONCATENATE("",HOUR(NOW())+Y54," : ",MINUTE(NOW())," ",CHOOSE(WEEKDAY(DATE(YEAR(TODAY()),MONTH(TODAY()),DAY(TODAY())),1),"Sun ","Mon ","Tue ","Wed ","Thu ","Fri  ","Sat ")," ",YEAR(TODAY()),"/",MONTH(TODAY()),"/",DAY(TODAY())),CONCATENATE("",HOUR(NOW())-(24-Y54)," : ",MINUTE(NOW())," ",CHOOSE(WEEKDAY(DATE(YEAR(TODAY()+1),MONTH(TODAY()+1),DAY(TODAY()+1)),1),"Sun ","Mon ","Tue ","Wed ","Thu","Fri ","Sat ")," ",YEAR(TODAY()+1),"/",MONTH(TODAY()+1),"/",DAY(TODAY()+1)))</f>
        <v>19 : 4 Wed  2015/5/27</v>
      </c>
      <c r="Z23" s="93" t="str">
        <f ca="1">IF(AND(HOUR(NOW())&gt;=0,HOUR(NOW())&lt;=23-Z54),CONCATENATE("",HOUR(NOW())+Z54," : ",MINUTE(NOW())," ",CHOOSE(WEEKDAY(DATE(YEAR(TODAY()),MONTH(TODAY()),DAY(TODAY())),1),"Sun ","Mon ","Tue ","Wed ","Thu ","Fri  ","Sat ")," ",YEAR(TODAY()),"/",MONTH(TODAY()),"/",DAY(TODAY())),CONCATENATE("",HOUR(NOW())-(24-Z54)," : ",MINUTE(NOW())," ",CHOOSE(WEEKDAY(DATE(YEAR(TODAY()+1),MONTH(TODAY()+1),DAY(TODAY()+1)),1),"Sun ","Mon ","Tue ","Wed ","Thu","Fri ","Sat ")," ",YEAR(TODAY()+1),"/",MONTH(TODAY()+1),"/",DAY(TODAY()+1)))</f>
        <v>20 : 4 Wed  2015/5/27</v>
      </c>
      <c r="AA23" s="164">
        <f t="shared" si="3"/>
        <v>22</v>
      </c>
      <c r="AB23" t="s">
        <v>178</v>
      </c>
      <c r="AM23" s="91">
        <f aca="true" t="shared" si="10" ref="AM23:AT25">AL23+1</f>
        <v>1</v>
      </c>
      <c r="AN23" s="91">
        <f t="shared" si="10"/>
        <v>2</v>
      </c>
      <c r="AO23" s="91">
        <f t="shared" si="10"/>
        <v>3</v>
      </c>
      <c r="AP23" s="91">
        <f t="shared" si="10"/>
        <v>4</v>
      </c>
      <c r="AQ23" s="91">
        <f t="shared" si="10"/>
        <v>5</v>
      </c>
      <c r="AR23" s="91">
        <f t="shared" si="10"/>
        <v>6</v>
      </c>
      <c r="AS23" s="91">
        <f t="shared" si="10"/>
        <v>7</v>
      </c>
      <c r="AT23" s="91">
        <f t="shared" si="10"/>
        <v>8</v>
      </c>
    </row>
    <row r="24" spans="1:47" ht="45" customHeight="1">
      <c r="A24" s="162">
        <f>IF(MATCH($B$28,$B$2:$B$25,0)=23,$B$1,"")</f>
      </c>
      <c r="B24" s="163" t="s">
        <v>201</v>
      </c>
      <c r="C24" s="93" t="str">
        <f ca="1" t="shared" si="7"/>
        <v>20 : 4 Tue  2015/5/26</v>
      </c>
      <c r="D24" s="93" t="str">
        <f ca="1" t="shared" si="7"/>
        <v>21 : 4 Tue  2015/5/26</v>
      </c>
      <c r="E24" s="93" t="str">
        <f ca="1" t="shared" si="7"/>
        <v>22 : 4 Tue  2015/5/26</v>
      </c>
      <c r="F24" s="93" t="str">
        <f ca="1" t="shared" si="7"/>
        <v>23 : 4 Tue  2015/5/26</v>
      </c>
      <c r="G24" s="93" t="str">
        <f ca="1" t="shared" si="7"/>
        <v>0 : 4 Wed  2015/5/27</v>
      </c>
      <c r="H24" s="93" t="str">
        <f ca="1" t="shared" si="7"/>
        <v>1 : 4 Wed  2015/5/27</v>
      </c>
      <c r="I24" s="93" t="str">
        <f ca="1" t="shared" si="7"/>
        <v>2 : 4 Wed  2015/5/27</v>
      </c>
      <c r="J24" s="93" t="str">
        <f ca="1" t="shared" si="7"/>
        <v>3 : 4 Wed  2015/5/27</v>
      </c>
      <c r="K24" s="93" t="str">
        <f ca="1" t="shared" si="7"/>
        <v>4 : 4 Wed  2015/5/27</v>
      </c>
      <c r="L24" s="93" t="str">
        <f ca="1" t="shared" si="7"/>
        <v>5 : 4 Wed  2015/5/27</v>
      </c>
      <c r="M24" s="93" t="str">
        <f ca="1" t="shared" si="7"/>
        <v>6 : 4 Wed  2015/5/27</v>
      </c>
      <c r="N24" s="93" t="str">
        <f ca="1" t="shared" si="7"/>
        <v>7 : 4 Wed  2015/5/27</v>
      </c>
      <c r="O24" s="93" t="str">
        <f ca="1" t="shared" si="7"/>
        <v>8 : 4 Wed  2015/5/27</v>
      </c>
      <c r="P24" s="93" t="str">
        <f ca="1" t="shared" si="7"/>
        <v>9 : 4 Wed  2015/5/27</v>
      </c>
      <c r="Q24" s="93" t="str">
        <f ca="1" t="shared" si="7"/>
        <v>10 : 4 Wed  2015/5/27</v>
      </c>
      <c r="R24" s="93" t="str">
        <f ca="1" t="shared" si="7"/>
        <v>11 : 4 Wed  2015/5/27</v>
      </c>
      <c r="S24" s="93" t="str">
        <f ca="1" t="shared" si="7"/>
        <v>12 : 4 Wed  2015/5/27</v>
      </c>
      <c r="T24" s="93" t="str">
        <f ca="1" t="shared" si="9"/>
        <v>13 : 4 Wed  2015/5/27</v>
      </c>
      <c r="U24" s="93" t="str">
        <f ca="1">IF(AND(HOUR(NOW())&gt;=0,HOUR(NOW())&lt;=23-(24-U55)),CONCATENATE("",HOUR(NOW())+24-U55," : ",MINUTE(NOW())," ",CHOOSE(WEEKDAY(DATE(YEAR(TODAY()-1),MONTH(TODAY()-1),DAY(TODAY()-1)),1),"Sun ","Mon ","Tue ","Wed ","Thu ","Fri  ","Sat ")," ",YEAR(TODAY()-1),"/",MONTH(TODAY()-1),"/",DAY(TODAY()-1)),CONCATENATE("",HOUR(NOW())-U55," : ",MINUTE(NOW())," ",CHOOSE(WEEKDAY(DATE(YEAR(TODAY()),MONTH(TODAY()),DAY(TODAY())),1),"Sun ","Mon ","Tue ","Wed ","Thu","Fri ","Sat ")," ",YEAR(TODAY()),"/",MONTH(TODAY()),"/",DAY(TODAY())))</f>
        <v>14 : 4 Wed  2015/5/27</v>
      </c>
      <c r="V24" s="93" t="str">
        <f ca="1">IF(AND(HOUR(NOW())&gt;=0,HOUR(NOW())&lt;=23-(24-V55)),CONCATENATE("",HOUR(NOW())+24-V55," : ",MINUTE(NOW())," ",CHOOSE(WEEKDAY(DATE(YEAR(TODAY()-1),MONTH(TODAY()-1),DAY(TODAY()-1)),1),"Sun ","Mon ","Tue ","Wed ","Thu ","Fri  ","Sat ")," ",YEAR(TODAY()-1),"/",MONTH(TODAY()-1),"/",DAY(TODAY()-1)),CONCATENATE("",HOUR(NOW())-V55," : ",MINUTE(NOW())," ",CHOOSE(WEEKDAY(DATE(YEAR(TODAY()),MONTH(TODAY()),DAY(TODAY())),1),"Sun ","Mon ","Tue ","Wed ","Thu","Fri ","Sat ")," ",YEAR(TODAY()),"/",MONTH(TODAY()),"/",DAY(TODAY())))</f>
        <v>15 : 4 Wed  2015/5/27</v>
      </c>
      <c r="W24" s="93" t="str">
        <f ca="1">IF(AND(HOUR(NOW())&gt;=0,HOUR(NOW())&lt;=23-(24-W55)),CONCATENATE("",HOUR(NOW())+24-W55," : ",MINUTE(NOW())," ",CHOOSE(WEEKDAY(DATE(YEAR(TODAY()-1),MONTH(TODAY()-1),DAY(TODAY()-1)),1),"Sun ","Mon ","Tue ","Wed ","Thu ","Fri  ","Sat ")," ",YEAR(TODAY()-1),"/",MONTH(TODAY()-1),"/",DAY(TODAY()-1)),CONCATENATE("",HOUR(NOW())-W55," : ",MINUTE(NOW())," ",CHOOSE(WEEKDAY(DATE(YEAR(TODAY()),MONTH(TODAY()),DAY(TODAY())),1),"Sun ","Mon ","Tue ","Wed ","Thu","Fri ","Sat ")," ",YEAR(TODAY()),"/",MONTH(TODAY()),"/",DAY(TODAY())))</f>
        <v>16 : 4 Wed  2015/5/27</v>
      </c>
      <c r="X24" s="93" t="str">
        <f ca="1">IF(AND(HOUR(NOW())&gt;=0,HOUR(NOW())&lt;=23-(24-X55)),CONCATENATE("",HOUR(NOW())+24-X55," : ",MINUTE(NOW())," ",CHOOSE(WEEKDAY(DATE(YEAR(TODAY()-1),MONTH(TODAY()-1),DAY(TODAY()-1)),1),"Sun ","Mon ","Tue ","Wed ","Thu ","Fri  ","Sat ")," ",YEAR(TODAY()-1),"/",MONTH(TODAY()-1),"/",DAY(TODAY()-1)),CONCATENATE("",HOUR(NOW())-X55," : ",MINUTE(NOW())," ",CHOOSE(WEEKDAY(DATE(YEAR(TODAY()),MONTH(TODAY()),DAY(TODAY())),1),"Sun ","Mon ","Tue ","Wed ","Thu","Fri ","Sat ")," ",YEAR(TODAY()),"/",MONTH(TODAY()),"/",DAY(TODAY())))</f>
        <v>17 : 4 Wed  2015/5/27</v>
      </c>
      <c r="Y24" s="92" t="s">
        <v>177</v>
      </c>
      <c r="Z24" s="93" t="str">
        <f ca="1">IF(AND(HOUR(NOW())&gt;=0,HOUR(NOW())&lt;=23-Z55),CONCATENATE("",HOUR(NOW())+Z55," : ",MINUTE(NOW())," ",CHOOSE(WEEKDAY(DATE(YEAR(TODAY()),MONTH(TODAY()),DAY(TODAY())),1),"Sun ","Mon ","Tue ","Wed ","Thu ","Fri  ","Sat ")," ",YEAR(TODAY()),"/",MONTH(TODAY()),"/",DAY(TODAY())),CONCATENATE("",HOUR(NOW())-(24-Z55)," : ",MINUTE(NOW())," ",CHOOSE(WEEKDAY(DATE(YEAR(TODAY()+1),MONTH(TODAY()+1),DAY(TODAY()+1)),1),"Sun ","Mon ","Tue ","Wed ","Thu","Fri ","Sat ")," ",YEAR(TODAY()+1),"/",MONTH(TODAY()+1),"/",DAY(TODAY()+1)))</f>
        <v>19 : 4 Wed  2015/5/27</v>
      </c>
      <c r="AA24" s="164">
        <f t="shared" si="3"/>
        <v>23</v>
      </c>
      <c r="AB24" t="s">
        <v>178</v>
      </c>
      <c r="AM24" s="91">
        <f t="shared" si="10"/>
        <v>1</v>
      </c>
      <c r="AN24" s="91">
        <f t="shared" si="10"/>
        <v>2</v>
      </c>
      <c r="AO24" s="91">
        <f t="shared" si="10"/>
        <v>3</v>
      </c>
      <c r="AP24" s="91">
        <f t="shared" si="10"/>
        <v>4</v>
      </c>
      <c r="AQ24" s="91">
        <f t="shared" si="10"/>
        <v>5</v>
      </c>
      <c r="AR24" s="91">
        <f t="shared" si="10"/>
        <v>6</v>
      </c>
      <c r="AS24" s="91">
        <f t="shared" si="10"/>
        <v>7</v>
      </c>
      <c r="AT24" s="91">
        <f t="shared" si="10"/>
        <v>8</v>
      </c>
      <c r="AU24" s="91">
        <f>AT24+1</f>
        <v>9</v>
      </c>
    </row>
    <row r="25" spans="1:48" ht="45" customHeight="1">
      <c r="A25" s="165" t="s">
        <v>202</v>
      </c>
      <c r="B25" s="163" t="s">
        <v>203</v>
      </c>
      <c r="C25" s="106" t="str">
        <f ca="1" t="shared" si="7"/>
        <v>19 : 4 Tue  2015/5/26</v>
      </c>
      <c r="D25" s="106" t="str">
        <f ca="1" t="shared" si="7"/>
        <v>20 : 4 Tue  2015/5/26</v>
      </c>
      <c r="E25" s="106" t="str">
        <f ca="1" t="shared" si="7"/>
        <v>21 : 4 Tue  2015/5/26</v>
      </c>
      <c r="F25" s="106" t="str">
        <f ca="1" t="shared" si="7"/>
        <v>22 : 4 Tue  2015/5/26</v>
      </c>
      <c r="G25" s="106" t="str">
        <f ca="1" t="shared" si="7"/>
        <v>23 : 4 Tue  2015/5/26</v>
      </c>
      <c r="H25" s="106" t="str">
        <f ca="1" t="shared" si="7"/>
        <v>0 : 4 Wed  2015/5/27</v>
      </c>
      <c r="I25" s="106" t="str">
        <f ca="1" t="shared" si="7"/>
        <v>1 : 4 Wed  2015/5/27</v>
      </c>
      <c r="J25" s="106" t="str">
        <f ca="1" t="shared" si="7"/>
        <v>2 : 4 Wed  2015/5/27</v>
      </c>
      <c r="K25" s="106" t="str">
        <f ca="1" t="shared" si="7"/>
        <v>3 : 4 Wed  2015/5/27</v>
      </c>
      <c r="L25" s="106" t="str">
        <f ca="1" t="shared" si="7"/>
        <v>4 : 4 Wed  2015/5/27</v>
      </c>
      <c r="M25" s="106" t="str">
        <f ca="1" t="shared" si="7"/>
        <v>5 : 4 Wed  2015/5/27</v>
      </c>
      <c r="N25" s="106" t="str">
        <f ca="1" t="shared" si="7"/>
        <v>6 : 4 Wed  2015/5/27</v>
      </c>
      <c r="O25" s="106" t="str">
        <f ca="1" t="shared" si="7"/>
        <v>7 : 4 Wed  2015/5/27</v>
      </c>
      <c r="P25" s="106" t="str">
        <f ca="1" t="shared" si="7"/>
        <v>8 : 4 Wed  2015/5/27</v>
      </c>
      <c r="Q25" s="106" t="str">
        <f ca="1" t="shared" si="7"/>
        <v>9 : 4 Wed  2015/5/27</v>
      </c>
      <c r="R25" s="106" t="str">
        <f ca="1" t="shared" si="7"/>
        <v>10 : 4 Wed  2015/5/27</v>
      </c>
      <c r="S25" s="106" t="str">
        <f ca="1" t="shared" si="7"/>
        <v>11 : 4 Wed  2015/5/27</v>
      </c>
      <c r="T25" s="106" t="str">
        <f ca="1" t="shared" si="9"/>
        <v>12 : 4 Wed  2015/5/27</v>
      </c>
      <c r="U25" s="106" t="str">
        <f ca="1">IF(AND(HOUR(NOW())&gt;=0,HOUR(NOW())&lt;=23-(24-U56)),CONCATENATE("",HOUR(NOW())+24-U56," : ",MINUTE(NOW())," ",CHOOSE(WEEKDAY(DATE(YEAR(TODAY()-1),MONTH(TODAY()-1),DAY(TODAY()-1)),1),"Sun ","Mon ","Tue ","Wed ","Thu ","Fri  ","Sat ")," ",YEAR(TODAY()-1),"/",MONTH(TODAY()-1),"/",DAY(TODAY()-1)),CONCATENATE("",HOUR(NOW())-U56," : ",MINUTE(NOW())," ",CHOOSE(WEEKDAY(DATE(YEAR(TODAY()),MONTH(TODAY()),DAY(TODAY())),1),"Sun ","Mon ","Tue ","Wed ","Thu","Fri ","Sat ")," ",YEAR(TODAY()),"/",MONTH(TODAY()),"/",DAY(TODAY())))</f>
        <v>13 : 4 Wed  2015/5/27</v>
      </c>
      <c r="V25" s="106" t="str">
        <f ca="1">IF(AND(HOUR(NOW())&gt;=0,HOUR(NOW())&lt;=23-(24-V56)),CONCATENATE("",HOUR(NOW())+24-V56," : ",MINUTE(NOW())," ",CHOOSE(WEEKDAY(DATE(YEAR(TODAY()-1),MONTH(TODAY()-1),DAY(TODAY()-1)),1),"Sun ","Mon ","Tue ","Wed ","Thu ","Fri  ","Sat ")," ",YEAR(TODAY()-1),"/",MONTH(TODAY()-1),"/",DAY(TODAY()-1)),CONCATENATE("",HOUR(NOW())-V56," : ",MINUTE(NOW())," ",CHOOSE(WEEKDAY(DATE(YEAR(TODAY()),MONTH(TODAY()),DAY(TODAY())),1),"Sun ","Mon ","Tue ","Wed ","Thu","Fri ","Sat ")," ",YEAR(TODAY()),"/",MONTH(TODAY()),"/",DAY(TODAY())))</f>
        <v>14 : 4 Wed  2015/5/27</v>
      </c>
      <c r="W25" s="106" t="str">
        <f ca="1">IF(AND(HOUR(NOW())&gt;=0,HOUR(NOW())&lt;=23-(24-W56)),CONCATENATE("",HOUR(NOW())+24-W56," : ",MINUTE(NOW())," ",CHOOSE(WEEKDAY(DATE(YEAR(TODAY()-1),MONTH(TODAY()-1),DAY(TODAY()-1)),1),"Sun ","Mon ","Tue ","Wed ","Thu ","Fri  ","Sat ")," ",YEAR(TODAY()-1),"/",MONTH(TODAY()-1),"/",DAY(TODAY()-1)),CONCATENATE("",HOUR(NOW())-W56," : ",MINUTE(NOW())," ",CHOOSE(WEEKDAY(DATE(YEAR(TODAY()),MONTH(TODAY()),DAY(TODAY())),1),"Sun ","Mon ","Tue ","Wed ","Thu","Fri ","Sat ")," ",YEAR(TODAY()),"/",MONTH(TODAY()),"/",DAY(TODAY())))</f>
        <v>15 : 4 Wed  2015/5/27</v>
      </c>
      <c r="X25" s="106" t="str">
        <f ca="1">IF(AND(HOUR(NOW())&gt;=0,HOUR(NOW())&lt;=23-(24-X56)),CONCATENATE("",HOUR(NOW())+24-X56," : ",MINUTE(NOW())," ",CHOOSE(WEEKDAY(DATE(YEAR(TODAY()-1),MONTH(TODAY()-1),DAY(TODAY()-1)),1),"Sun ","Mon ","Tue ","Wed ","Thu ","Fri  ","Sat ")," ",YEAR(TODAY()-1),"/",MONTH(TODAY()-1),"/",DAY(TODAY()-1)),CONCATENATE("",HOUR(NOW())-X56," : ",MINUTE(NOW())," ",CHOOSE(WEEKDAY(DATE(YEAR(TODAY()),MONTH(TODAY()),DAY(TODAY())),1),"Sun ","Mon ","Tue ","Wed ","Thu","Fri ","Sat ")," ",YEAR(TODAY()),"/",MONTH(TODAY()),"/",DAY(TODAY())))</f>
        <v>16 : 4 Wed  2015/5/27</v>
      </c>
      <c r="Y25" s="106" t="str">
        <f ca="1">IF(AND(HOUR(NOW())&gt;=0,HOUR(NOW())&lt;=23-(24-Y56)),CONCATENATE("",HOUR(NOW())+24-Y56," : ",MINUTE(NOW())," ",CHOOSE(WEEKDAY(DATE(YEAR(TODAY()-1),MONTH(TODAY()-1),DAY(TODAY()-1)),1),"Sun ","Mon ","Tue ","Wed ","Thu ","Fri  ","Sat ")," ",YEAR(TODAY()-1),"/",MONTH(TODAY()-1),"/",DAY(TODAY()-1)),CONCATENATE("",HOUR(NOW())-Y56," : ",MINUTE(NOW())," ",CHOOSE(WEEKDAY(DATE(YEAR(TODAY()),MONTH(TODAY()),DAY(TODAY())),1),"Sun ","Mon ","Tue ","Wed ","Thu","Fri ","Sat ")," ",YEAR(TODAY()),"/",MONTH(TODAY()),"/",DAY(TODAY())))</f>
        <v>17 : 4 Wed  2015/5/27</v>
      </c>
      <c r="Z25" s="166" t="s">
        <v>177</v>
      </c>
      <c r="AA25" s="164">
        <f t="shared" si="3"/>
        <v>24</v>
      </c>
      <c r="AB25" t="s">
        <v>178</v>
      </c>
      <c r="AM25" s="91">
        <f t="shared" si="10"/>
        <v>1</v>
      </c>
      <c r="AN25" s="91">
        <f t="shared" si="10"/>
        <v>2</v>
      </c>
      <c r="AO25" s="91">
        <f t="shared" si="10"/>
        <v>3</v>
      </c>
      <c r="AP25" s="91">
        <f t="shared" si="10"/>
        <v>4</v>
      </c>
      <c r="AQ25" s="91">
        <f t="shared" si="10"/>
        <v>5</v>
      </c>
      <c r="AR25" s="91">
        <f t="shared" si="10"/>
        <v>6</v>
      </c>
      <c r="AS25" s="91">
        <f t="shared" si="10"/>
        <v>7</v>
      </c>
      <c r="AT25" s="91">
        <f t="shared" si="10"/>
        <v>8</v>
      </c>
      <c r="AU25" s="91">
        <f>AT25+1</f>
        <v>9</v>
      </c>
      <c r="AV25" s="91">
        <f>AU25+1</f>
        <v>10</v>
      </c>
    </row>
    <row r="26" spans="3:26" ht="69.75" customHeight="1">
      <c r="C26" s="167" t="s">
        <v>204</v>
      </c>
      <c r="D26" s="167" t="s">
        <v>205</v>
      </c>
      <c r="E26" s="167" t="s">
        <v>206</v>
      </c>
      <c r="F26" s="167" t="s">
        <v>207</v>
      </c>
      <c r="G26" s="167" t="s">
        <v>208</v>
      </c>
      <c r="H26" s="167" t="s">
        <v>209</v>
      </c>
      <c r="I26" s="167" t="s">
        <v>210</v>
      </c>
      <c r="J26" s="167" t="s">
        <v>161</v>
      </c>
      <c r="K26" s="167" t="s">
        <v>211</v>
      </c>
      <c r="L26" s="167" t="s">
        <v>163</v>
      </c>
      <c r="M26" s="167" t="s">
        <v>212</v>
      </c>
      <c r="N26" s="168" t="s">
        <v>189</v>
      </c>
      <c r="O26" s="167" t="s">
        <v>190</v>
      </c>
      <c r="P26" s="167" t="s">
        <v>213</v>
      </c>
      <c r="Q26" s="167" t="s">
        <v>214</v>
      </c>
      <c r="R26" s="167" t="s">
        <v>215</v>
      </c>
      <c r="S26" s="169" t="s">
        <v>194</v>
      </c>
      <c r="T26" s="167" t="s">
        <v>216</v>
      </c>
      <c r="U26" s="167" t="s">
        <v>172</v>
      </c>
      <c r="V26" s="167" t="s">
        <v>217</v>
      </c>
      <c r="W26" s="167" t="s">
        <v>174</v>
      </c>
      <c r="X26" s="167" t="str">
        <f ca="1">IF(OR(TODAY()&gt;=C74,TODAY()&lt;C81),CONCATENATE("Guam, Port Moresby"),CONCATENATE("Sydney,  Canberra, Melbourne, Vanuatu Island, Vladivostok, Guam, Port Moresby"))</f>
        <v>Sydney,  Canberra, Melbourne, Vanuatu Island, Vladivostok, Guam, Port Moresby</v>
      </c>
      <c r="Y26" s="167" t="str">
        <f ca="1">IF(OR(TODAY()&gt;=C74,TODAY()&lt;C81),CONCATENATE("Sydney, Canberra, Melbourne, Vanuatu Island, Vladivostok"),CONCATENATE("Vanuatu Island"))</f>
        <v>Vanuatu Island</v>
      </c>
      <c r="Z26" s="167" t="s">
        <v>218</v>
      </c>
    </row>
    <row r="27" spans="2:26" ht="13.5">
      <c r="B27" s="170" t="s">
        <v>219</v>
      </c>
      <c r="C27" s="171">
        <v>1</v>
      </c>
      <c r="D27" s="171">
        <f>C27+1</f>
        <v>2</v>
      </c>
      <c r="E27" s="171">
        <f aca="true" t="shared" si="11" ref="E27:Z27">D27+1</f>
        <v>3</v>
      </c>
      <c r="F27" s="171">
        <f t="shared" si="11"/>
        <v>4</v>
      </c>
      <c r="G27" s="171">
        <f t="shared" si="11"/>
        <v>5</v>
      </c>
      <c r="H27" s="171">
        <f t="shared" si="11"/>
        <v>6</v>
      </c>
      <c r="I27" s="171">
        <f t="shared" si="11"/>
        <v>7</v>
      </c>
      <c r="J27" s="171">
        <f t="shared" si="11"/>
        <v>8</v>
      </c>
      <c r="K27" s="171">
        <f t="shared" si="11"/>
        <v>9</v>
      </c>
      <c r="L27" s="171">
        <f t="shared" si="11"/>
        <v>10</v>
      </c>
      <c r="M27" s="171">
        <f t="shared" si="11"/>
        <v>11</v>
      </c>
      <c r="N27" s="171">
        <f t="shared" si="11"/>
        <v>12</v>
      </c>
      <c r="O27" s="171">
        <f t="shared" si="11"/>
        <v>13</v>
      </c>
      <c r="P27" s="171">
        <f t="shared" si="11"/>
        <v>14</v>
      </c>
      <c r="Q27" s="171">
        <f t="shared" si="11"/>
        <v>15</v>
      </c>
      <c r="R27" s="171">
        <f t="shared" si="11"/>
        <v>16</v>
      </c>
      <c r="S27" s="171">
        <f t="shared" si="11"/>
        <v>17</v>
      </c>
      <c r="T27" s="171">
        <f t="shared" si="11"/>
        <v>18</v>
      </c>
      <c r="U27" s="171">
        <f t="shared" si="11"/>
        <v>19</v>
      </c>
      <c r="V27" s="171">
        <f t="shared" si="11"/>
        <v>20</v>
      </c>
      <c r="W27" s="171">
        <f t="shared" si="11"/>
        <v>21</v>
      </c>
      <c r="X27" s="171">
        <f t="shared" si="11"/>
        <v>22</v>
      </c>
      <c r="Y27" s="171">
        <f t="shared" si="11"/>
        <v>23</v>
      </c>
      <c r="Z27" s="171">
        <f t="shared" si="11"/>
        <v>24</v>
      </c>
    </row>
    <row r="28" spans="2:3" ht="30" customHeight="1">
      <c r="B28" s="172" t="s">
        <v>221</v>
      </c>
      <c r="C28" s="173">
        <f>MATCH(B28,B2:B25,0)</f>
        <v>17</v>
      </c>
    </row>
    <row r="29" ht="13.5">
      <c r="B29" s="170" t="s">
        <v>220</v>
      </c>
    </row>
    <row r="30" spans="1:4" ht="40.5" customHeight="1">
      <c r="A30" s="174">
        <f>IF(B30="New Delhi","Minus 30 minutes for Karachi, Islamabad, Lahore, Tashkent.
Check Excel World Clock",IF(B30="Moscow, Abu Dhabi, Dubai, Muscat, Tehran, Kabul","Add 30 minutes for Tehran, Kabul",IF(B30="Dhaka, Naypyidaw, Yangon (Rangoon)","Add 30 minutes for Naypyidaw, Yangon (Rangoon)","")))</f>
      </c>
      <c r="B30" s="172" t="s">
        <v>199</v>
      </c>
      <c r="C30" s="175" t="str">
        <f>INDEX(C2:Z25,C28,D30)</f>
        <v>21 : 34 Wed  2015/5/27</v>
      </c>
      <c r="D30" s="173">
        <f>MATCH(B30,C26:Z26,0)</f>
        <v>21</v>
      </c>
    </row>
    <row r="31" spans="1:19" ht="17.25">
      <c r="A31" s="176" t="s">
        <v>132</v>
      </c>
      <c r="S31" s="95" t="s">
        <v>222</v>
      </c>
    </row>
    <row r="32" spans="1:33" ht="69.75" customHeight="1">
      <c r="A32" s="96" t="str">
        <f ca="1">CHOOSE(WEEKDAY(DATE(YEAR(TODAY()),MONTH(TODAY()),DAY(TODAY())),1),"Sun ","Mon ","Tue ","Wed ","Thu ","Fri  ","Sat ")</f>
        <v>Wed </v>
      </c>
      <c r="B32" s="97">
        <f ca="1">NOW()</f>
        <v>42151.75328599537</v>
      </c>
      <c r="C32" s="169" t="s">
        <v>176</v>
      </c>
      <c r="D32" s="169" t="s">
        <v>205</v>
      </c>
      <c r="E32" s="169" t="s">
        <v>180</v>
      </c>
      <c r="F32" s="169" t="s">
        <v>207</v>
      </c>
      <c r="G32" s="169" t="s">
        <v>208</v>
      </c>
      <c r="H32" s="169" t="s">
        <v>209</v>
      </c>
      <c r="I32" s="169" t="s">
        <v>210</v>
      </c>
      <c r="J32" s="169" t="s">
        <v>185</v>
      </c>
      <c r="K32" s="169" t="s">
        <v>186</v>
      </c>
      <c r="L32" s="169" t="s">
        <v>187</v>
      </c>
      <c r="M32" s="169" t="s">
        <v>188</v>
      </c>
      <c r="N32" s="169" t="s">
        <v>189</v>
      </c>
      <c r="O32" s="169" t="s">
        <v>190</v>
      </c>
      <c r="P32" s="169" t="s">
        <v>213</v>
      </c>
      <c r="Q32" s="169" t="s">
        <v>214</v>
      </c>
      <c r="R32" s="169" t="s">
        <v>215</v>
      </c>
      <c r="S32" s="169" t="s">
        <v>194</v>
      </c>
      <c r="T32" s="169" t="s">
        <v>216</v>
      </c>
      <c r="U32" s="169" t="s">
        <v>197</v>
      </c>
      <c r="V32" s="169" t="s">
        <v>217</v>
      </c>
      <c r="W32" s="169" t="s">
        <v>199</v>
      </c>
      <c r="X32" s="169" t="str">
        <f>X26</f>
        <v>Sydney,  Canberra, Melbourne, Vanuatu Island, Vladivostok, Guam, Port Moresby</v>
      </c>
      <c r="Y32" s="169" t="str">
        <f>Y26</f>
        <v>Vanuatu Island</v>
      </c>
      <c r="Z32" s="169" t="s">
        <v>203</v>
      </c>
      <c r="AA32" s="177" t="s">
        <v>223</v>
      </c>
      <c r="AB32" s="178" t="s">
        <v>224</v>
      </c>
      <c r="AC32" s="179"/>
      <c r="AD32" s="179"/>
      <c r="AE32" s="179"/>
      <c r="AF32" s="179"/>
      <c r="AG32" s="179"/>
    </row>
    <row r="33" spans="2:33" ht="45" customHeight="1">
      <c r="B33" s="163" t="s">
        <v>176</v>
      </c>
      <c r="C33" s="180" t="s">
        <v>177</v>
      </c>
      <c r="D33" s="180">
        <v>1</v>
      </c>
      <c r="E33" s="180">
        <f aca="true" t="shared" si="12" ref="E33:Z48">D33+1</f>
        <v>2</v>
      </c>
      <c r="F33" s="180">
        <f t="shared" si="12"/>
        <v>3</v>
      </c>
      <c r="G33" s="180">
        <f t="shared" si="12"/>
        <v>4</v>
      </c>
      <c r="H33" s="180">
        <f t="shared" si="12"/>
        <v>5</v>
      </c>
      <c r="I33" s="180">
        <f t="shared" si="12"/>
        <v>6</v>
      </c>
      <c r="J33" s="180">
        <f t="shared" si="12"/>
        <v>7</v>
      </c>
      <c r="K33" s="180">
        <f t="shared" si="12"/>
        <v>8</v>
      </c>
      <c r="L33" s="180">
        <f t="shared" si="12"/>
        <v>9</v>
      </c>
      <c r="M33" s="180">
        <f t="shared" si="12"/>
        <v>10</v>
      </c>
      <c r="N33" s="180">
        <f t="shared" si="12"/>
        <v>11</v>
      </c>
      <c r="O33" s="180">
        <f t="shared" si="12"/>
        <v>12</v>
      </c>
      <c r="P33" s="180">
        <f t="shared" si="12"/>
        <v>13</v>
      </c>
      <c r="Q33" s="180">
        <f t="shared" si="12"/>
        <v>14</v>
      </c>
      <c r="R33" s="180">
        <f t="shared" si="12"/>
        <v>15</v>
      </c>
      <c r="S33" s="180">
        <f t="shared" si="12"/>
        <v>16</v>
      </c>
      <c r="T33" s="180">
        <f t="shared" si="12"/>
        <v>17</v>
      </c>
      <c r="U33" s="180">
        <f t="shared" si="12"/>
        <v>18</v>
      </c>
      <c r="V33" s="180">
        <f t="shared" si="12"/>
        <v>19</v>
      </c>
      <c r="W33" s="180">
        <f t="shared" si="12"/>
        <v>20</v>
      </c>
      <c r="X33" s="180">
        <f t="shared" si="12"/>
        <v>21</v>
      </c>
      <c r="Y33" s="180">
        <f t="shared" si="12"/>
        <v>22</v>
      </c>
      <c r="Z33" s="180">
        <f t="shared" si="12"/>
        <v>23</v>
      </c>
      <c r="AA33" s="3"/>
      <c r="AB33" s="179"/>
      <c r="AC33" s="179"/>
      <c r="AD33" s="179"/>
      <c r="AE33" s="179"/>
      <c r="AF33" s="179"/>
      <c r="AG33" s="179"/>
    </row>
    <row r="34" spans="2:33" ht="45" customHeight="1">
      <c r="B34" s="163" t="s">
        <v>179</v>
      </c>
      <c r="C34" s="180">
        <v>1</v>
      </c>
      <c r="D34" s="180" t="s">
        <v>177</v>
      </c>
      <c r="E34" s="180">
        <v>1</v>
      </c>
      <c r="F34" s="180">
        <f t="shared" si="12"/>
        <v>2</v>
      </c>
      <c r="G34" s="180">
        <f t="shared" si="12"/>
        <v>3</v>
      </c>
      <c r="H34" s="180">
        <f t="shared" si="12"/>
        <v>4</v>
      </c>
      <c r="I34" s="180">
        <f t="shared" si="12"/>
        <v>5</v>
      </c>
      <c r="J34" s="180">
        <f t="shared" si="12"/>
        <v>6</v>
      </c>
      <c r="K34" s="180">
        <f t="shared" si="12"/>
        <v>7</v>
      </c>
      <c r="L34" s="180">
        <f t="shared" si="12"/>
        <v>8</v>
      </c>
      <c r="M34" s="180">
        <f t="shared" si="12"/>
        <v>9</v>
      </c>
      <c r="N34" s="180">
        <f t="shared" si="12"/>
        <v>10</v>
      </c>
      <c r="O34" s="180">
        <f t="shared" si="12"/>
        <v>11</v>
      </c>
      <c r="P34" s="180">
        <f t="shared" si="12"/>
        <v>12</v>
      </c>
      <c r="Q34" s="180">
        <f t="shared" si="12"/>
        <v>13</v>
      </c>
      <c r="R34" s="180">
        <f t="shared" si="12"/>
        <v>14</v>
      </c>
      <c r="S34" s="180">
        <f t="shared" si="12"/>
        <v>15</v>
      </c>
      <c r="T34" s="180">
        <f t="shared" si="12"/>
        <v>16</v>
      </c>
      <c r="U34" s="180">
        <f t="shared" si="12"/>
        <v>17</v>
      </c>
      <c r="V34" s="180">
        <f t="shared" si="12"/>
        <v>18</v>
      </c>
      <c r="W34" s="180">
        <f t="shared" si="12"/>
        <v>19</v>
      </c>
      <c r="X34" s="180">
        <f t="shared" si="12"/>
        <v>20</v>
      </c>
      <c r="Y34" s="180">
        <f t="shared" si="12"/>
        <v>21</v>
      </c>
      <c r="Z34" s="180">
        <f t="shared" si="12"/>
        <v>22</v>
      </c>
      <c r="AA34" s="3"/>
      <c r="AB34" s="179"/>
      <c r="AC34" s="179"/>
      <c r="AD34" s="179"/>
      <c r="AE34" s="179"/>
      <c r="AF34" s="179"/>
      <c r="AG34" s="179"/>
    </row>
    <row r="35" spans="2:33" ht="45" customHeight="1">
      <c r="B35" s="163" t="s">
        <v>180</v>
      </c>
      <c r="C35" s="180">
        <f>D35+1</f>
        <v>2</v>
      </c>
      <c r="D35" s="180">
        <v>1</v>
      </c>
      <c r="E35" s="180" t="s">
        <v>177</v>
      </c>
      <c r="F35" s="180">
        <v>1</v>
      </c>
      <c r="G35" s="180">
        <f t="shared" si="12"/>
        <v>2</v>
      </c>
      <c r="H35" s="180">
        <f t="shared" si="12"/>
        <v>3</v>
      </c>
      <c r="I35" s="180">
        <f t="shared" si="12"/>
        <v>4</v>
      </c>
      <c r="J35" s="180">
        <f t="shared" si="12"/>
        <v>5</v>
      </c>
      <c r="K35" s="180">
        <f t="shared" si="12"/>
        <v>6</v>
      </c>
      <c r="L35" s="180">
        <f t="shared" si="12"/>
        <v>7</v>
      </c>
      <c r="M35" s="180">
        <f t="shared" si="12"/>
        <v>8</v>
      </c>
      <c r="N35" s="180">
        <f t="shared" si="12"/>
        <v>9</v>
      </c>
      <c r="O35" s="180">
        <f t="shared" si="12"/>
        <v>10</v>
      </c>
      <c r="P35" s="180">
        <f t="shared" si="12"/>
        <v>11</v>
      </c>
      <c r="Q35" s="180">
        <f t="shared" si="12"/>
        <v>12</v>
      </c>
      <c r="R35" s="180">
        <f t="shared" si="12"/>
        <v>13</v>
      </c>
      <c r="S35" s="180">
        <f t="shared" si="12"/>
        <v>14</v>
      </c>
      <c r="T35" s="180">
        <f t="shared" si="12"/>
        <v>15</v>
      </c>
      <c r="U35" s="180">
        <f t="shared" si="12"/>
        <v>16</v>
      </c>
      <c r="V35" s="180">
        <f t="shared" si="12"/>
        <v>17</v>
      </c>
      <c r="W35" s="180">
        <f t="shared" si="12"/>
        <v>18</v>
      </c>
      <c r="X35" s="180">
        <f t="shared" si="12"/>
        <v>19</v>
      </c>
      <c r="Y35" s="180">
        <f t="shared" si="12"/>
        <v>20</v>
      </c>
      <c r="Z35" s="180">
        <f t="shared" si="12"/>
        <v>21</v>
      </c>
      <c r="AA35" s="3"/>
      <c r="AB35" s="3"/>
      <c r="AC35" s="181" t="s">
        <v>225</v>
      </c>
      <c r="AD35" s="182"/>
      <c r="AE35" s="3"/>
      <c r="AF35" s="3"/>
      <c r="AG35" s="3"/>
    </row>
    <row r="36" spans="2:33" ht="45" customHeight="1">
      <c r="B36" s="163" t="s">
        <v>181</v>
      </c>
      <c r="C36" s="180">
        <f>D36+1</f>
        <v>3</v>
      </c>
      <c r="D36" s="180">
        <f>E36+1</f>
        <v>2</v>
      </c>
      <c r="E36" s="180">
        <v>1</v>
      </c>
      <c r="F36" s="180" t="s">
        <v>177</v>
      </c>
      <c r="G36" s="180">
        <v>1</v>
      </c>
      <c r="H36" s="180">
        <f t="shared" si="12"/>
        <v>2</v>
      </c>
      <c r="I36" s="180">
        <f t="shared" si="12"/>
        <v>3</v>
      </c>
      <c r="J36" s="180">
        <f t="shared" si="12"/>
        <v>4</v>
      </c>
      <c r="K36" s="180">
        <f t="shared" si="12"/>
        <v>5</v>
      </c>
      <c r="L36" s="180">
        <f t="shared" si="12"/>
        <v>6</v>
      </c>
      <c r="M36" s="180">
        <f t="shared" si="12"/>
        <v>7</v>
      </c>
      <c r="N36" s="180">
        <f t="shared" si="12"/>
        <v>8</v>
      </c>
      <c r="O36" s="180">
        <f t="shared" si="12"/>
        <v>9</v>
      </c>
      <c r="P36" s="180">
        <f t="shared" si="12"/>
        <v>10</v>
      </c>
      <c r="Q36" s="180">
        <f t="shared" si="12"/>
        <v>11</v>
      </c>
      <c r="R36" s="180">
        <f t="shared" si="12"/>
        <v>12</v>
      </c>
      <c r="S36" s="180">
        <f t="shared" si="12"/>
        <v>13</v>
      </c>
      <c r="T36" s="180">
        <f t="shared" si="12"/>
        <v>14</v>
      </c>
      <c r="U36" s="180">
        <f t="shared" si="12"/>
        <v>15</v>
      </c>
      <c r="V36" s="180">
        <f t="shared" si="12"/>
        <v>16</v>
      </c>
      <c r="W36" s="180">
        <f t="shared" si="12"/>
        <v>17</v>
      </c>
      <c r="X36" s="180">
        <f t="shared" si="12"/>
        <v>18</v>
      </c>
      <c r="Y36" s="180">
        <f t="shared" si="12"/>
        <v>19</v>
      </c>
      <c r="Z36" s="180">
        <f t="shared" si="12"/>
        <v>20</v>
      </c>
      <c r="AA36" s="3"/>
      <c r="AB36" s="3"/>
      <c r="AC36" s="183" t="s">
        <v>226</v>
      </c>
      <c r="AD36" s="183" t="s">
        <v>227</v>
      </c>
      <c r="AE36" s="3"/>
      <c r="AF36" s="3"/>
      <c r="AG36" s="3"/>
    </row>
    <row r="37" spans="2:33" ht="45" customHeight="1">
      <c r="B37" s="163" t="s">
        <v>182</v>
      </c>
      <c r="C37" s="180">
        <f aca="true" t="shared" si="13" ref="C37:R52">D37+1</f>
        <v>4</v>
      </c>
      <c r="D37" s="180">
        <f t="shared" si="13"/>
        <v>3</v>
      </c>
      <c r="E37" s="180">
        <f>F37+1</f>
        <v>2</v>
      </c>
      <c r="F37" s="180">
        <v>1</v>
      </c>
      <c r="G37" s="180" t="s">
        <v>177</v>
      </c>
      <c r="H37" s="180">
        <v>1</v>
      </c>
      <c r="I37" s="180">
        <f t="shared" si="12"/>
        <v>2</v>
      </c>
      <c r="J37" s="180">
        <f t="shared" si="12"/>
        <v>3</v>
      </c>
      <c r="K37" s="180">
        <f t="shared" si="12"/>
        <v>4</v>
      </c>
      <c r="L37" s="180">
        <f t="shared" si="12"/>
        <v>5</v>
      </c>
      <c r="M37" s="180">
        <f t="shared" si="12"/>
        <v>6</v>
      </c>
      <c r="N37" s="180">
        <f t="shared" si="12"/>
        <v>7</v>
      </c>
      <c r="O37" s="180">
        <f t="shared" si="12"/>
        <v>8</v>
      </c>
      <c r="P37" s="180">
        <f t="shared" si="12"/>
        <v>9</v>
      </c>
      <c r="Q37" s="180">
        <f t="shared" si="12"/>
        <v>10</v>
      </c>
      <c r="R37" s="180">
        <f t="shared" si="12"/>
        <v>11</v>
      </c>
      <c r="S37" s="180">
        <f t="shared" si="12"/>
        <v>12</v>
      </c>
      <c r="T37" s="180">
        <f t="shared" si="12"/>
        <v>13</v>
      </c>
      <c r="U37" s="180">
        <f t="shared" si="12"/>
        <v>14</v>
      </c>
      <c r="V37" s="180">
        <f t="shared" si="12"/>
        <v>15</v>
      </c>
      <c r="W37" s="180">
        <f t="shared" si="12"/>
        <v>16</v>
      </c>
      <c r="X37" s="180">
        <f t="shared" si="12"/>
        <v>17</v>
      </c>
      <c r="Y37" s="180">
        <f t="shared" si="12"/>
        <v>18</v>
      </c>
      <c r="Z37" s="180">
        <f t="shared" si="12"/>
        <v>19</v>
      </c>
      <c r="AA37" s="3"/>
      <c r="AB37" s="3"/>
      <c r="AC37" s="184" t="s">
        <v>228</v>
      </c>
      <c r="AD37" s="185" t="s">
        <v>204</v>
      </c>
      <c r="AE37" s="3"/>
      <c r="AF37" s="3"/>
      <c r="AG37" s="3"/>
    </row>
    <row r="38" spans="2:33" ht="45" customHeight="1">
      <c r="B38" s="163" t="s">
        <v>183</v>
      </c>
      <c r="C38" s="180">
        <f t="shared" si="13"/>
        <v>5</v>
      </c>
      <c r="D38" s="180">
        <f t="shared" si="13"/>
        <v>4</v>
      </c>
      <c r="E38" s="180">
        <f t="shared" si="13"/>
        <v>3</v>
      </c>
      <c r="F38" s="180">
        <f>G38+1</f>
        <v>2</v>
      </c>
      <c r="G38" s="180">
        <v>1</v>
      </c>
      <c r="H38" s="180" t="s">
        <v>177</v>
      </c>
      <c r="I38" s="180">
        <v>1</v>
      </c>
      <c r="J38" s="180">
        <f>I38+1</f>
        <v>2</v>
      </c>
      <c r="K38" s="180">
        <f t="shared" si="12"/>
        <v>3</v>
      </c>
      <c r="L38" s="180">
        <f t="shared" si="12"/>
        <v>4</v>
      </c>
      <c r="M38" s="180">
        <f t="shared" si="12"/>
        <v>5</v>
      </c>
      <c r="N38" s="180">
        <f t="shared" si="12"/>
        <v>6</v>
      </c>
      <c r="O38" s="180">
        <f t="shared" si="12"/>
        <v>7</v>
      </c>
      <c r="P38" s="180">
        <f t="shared" si="12"/>
        <v>8</v>
      </c>
      <c r="Q38" s="180">
        <f t="shared" si="12"/>
        <v>9</v>
      </c>
      <c r="R38" s="180">
        <f t="shared" si="12"/>
        <v>10</v>
      </c>
      <c r="S38" s="180">
        <f t="shared" si="12"/>
        <v>11</v>
      </c>
      <c r="T38" s="180">
        <f t="shared" si="12"/>
        <v>12</v>
      </c>
      <c r="U38" s="180">
        <f t="shared" si="12"/>
        <v>13</v>
      </c>
      <c r="V38" s="180">
        <f t="shared" si="12"/>
        <v>14</v>
      </c>
      <c r="W38" s="180">
        <f t="shared" si="12"/>
        <v>15</v>
      </c>
      <c r="X38" s="180">
        <f t="shared" si="12"/>
        <v>16</v>
      </c>
      <c r="Y38" s="180">
        <f t="shared" si="12"/>
        <v>17</v>
      </c>
      <c r="Z38" s="180">
        <f t="shared" si="12"/>
        <v>18</v>
      </c>
      <c r="AA38" s="3"/>
      <c r="AB38" s="3"/>
      <c r="AC38" s="93" t="str">
        <f ca="1">IF(AND(HOUR(NOW())&gt;=0,HOUR(NOW())&lt;=23-AA53),CONCATENATE("",HOUR(NOW())+AA53," : ",MINUTE(NOW())," ",CHOOSE(WEEKDAY(DATE(YEAR(TODAY()),MONTH(TODAY()),DAY(TODAY())),1),"Sun ","Mon ","Tue ","Wed ","Thu ","Fri  ","Sat ")," ",YEAR(TODAY()),"/",MONTH(TODAY()),"/",DAY(TODAY())),CONCATENATE("",HOUR(NOW())-(24-AA53)," : ",MINUTE(NOW())," ",CHOOSE(WEEKDAY(DATE(YEAR(TODAY()+1),MONTH(TODAY()+1),DAY(TODAY()+1)),1),"Sun ","Mon ","Tue ","Wed ","Thu","Fri ","Sat ")," ",YEAR(TODAY()+1),"/",MONTH(TODAY()+1),"/",DAY(TODAY()+1)))</f>
        <v>22 : 4 Wed  2015/5/27</v>
      </c>
      <c r="AD38" s="186" t="str">
        <f ca="1">IF(AND(HOUR(NOW())&gt;=0,HOUR(NOW())&lt;=23-(24-C53)),CONCATENATE("",HOUR(NOW())+24-C53," : ",MINUTE(NOW())," ",CHOOSE(WEEKDAY(DATE(YEAR(TODAY()-1),MONTH(TODAY()-1),DAY(TODAY()-1)),1),"Sun ","Mon ","Tue ","Wed ","Thu ","Fri  ","Sat ")," ",YEAR(TODAY()-1),"/",MONTH(TODAY()-1),"/",DAY(TODAY()-1)),CONCATENATE("",HOUR(NOW())-C53," : ",MINUTE(NOW())," ",CHOOSE(WEEKDAY(DATE(YEAR(TODAY()),MONTH(TODAY()),DAY(TODAY())),1),"Sun ","Mon ","Tue ","Wed ","Thu","Fri ","Sat ")," ",YEAR(TODAY()),"/",MONTH(TODAY()),"/",DAY(TODAY())))</f>
        <v>22 : 4 Tue  2015/5/26</v>
      </c>
      <c r="AE38" s="3"/>
      <c r="AF38" s="3"/>
      <c r="AG38" s="3"/>
    </row>
    <row r="39" spans="2:33" ht="45" customHeight="1">
      <c r="B39" s="163" t="s">
        <v>184</v>
      </c>
      <c r="C39" s="180">
        <f t="shared" si="13"/>
        <v>6</v>
      </c>
      <c r="D39" s="180">
        <f t="shared" si="13"/>
        <v>5</v>
      </c>
      <c r="E39" s="180">
        <f t="shared" si="13"/>
        <v>4</v>
      </c>
      <c r="F39" s="180">
        <f t="shared" si="13"/>
        <v>3</v>
      </c>
      <c r="G39" s="180">
        <f>H39+1</f>
        <v>2</v>
      </c>
      <c r="H39" s="180">
        <v>1</v>
      </c>
      <c r="I39" s="180" t="s">
        <v>177</v>
      </c>
      <c r="J39" s="180">
        <v>1</v>
      </c>
      <c r="K39" s="180">
        <f>J39+1</f>
        <v>2</v>
      </c>
      <c r="L39" s="180">
        <f t="shared" si="12"/>
        <v>3</v>
      </c>
      <c r="M39" s="180">
        <f t="shared" si="12"/>
        <v>4</v>
      </c>
      <c r="N39" s="180">
        <f t="shared" si="12"/>
        <v>5</v>
      </c>
      <c r="O39" s="180">
        <f t="shared" si="12"/>
        <v>6</v>
      </c>
      <c r="P39" s="180">
        <f t="shared" si="12"/>
        <v>7</v>
      </c>
      <c r="Q39" s="180">
        <f t="shared" si="12"/>
        <v>8</v>
      </c>
      <c r="R39" s="180">
        <f t="shared" si="12"/>
        <v>9</v>
      </c>
      <c r="S39" s="180">
        <f t="shared" si="12"/>
        <v>10</v>
      </c>
      <c r="T39" s="180">
        <f t="shared" si="12"/>
        <v>11</v>
      </c>
      <c r="U39" s="180">
        <f t="shared" si="12"/>
        <v>12</v>
      </c>
      <c r="V39" s="180">
        <f t="shared" si="12"/>
        <v>13</v>
      </c>
      <c r="W39" s="180">
        <f t="shared" si="12"/>
        <v>14</v>
      </c>
      <c r="X39" s="180">
        <f t="shared" si="12"/>
        <v>15</v>
      </c>
      <c r="Y39" s="180">
        <f t="shared" si="12"/>
        <v>16</v>
      </c>
      <c r="Z39" s="180">
        <f t="shared" si="12"/>
        <v>17</v>
      </c>
      <c r="AA39" s="3"/>
      <c r="AB39" s="3"/>
      <c r="AC39" s="3"/>
      <c r="AD39" s="3"/>
      <c r="AE39" s="3"/>
      <c r="AF39" s="3"/>
      <c r="AG39" s="3"/>
    </row>
    <row r="40" spans="2:33" ht="45" customHeight="1">
      <c r="B40" s="163" t="s">
        <v>185</v>
      </c>
      <c r="C40" s="180">
        <f t="shared" si="13"/>
        <v>7</v>
      </c>
      <c r="D40" s="180">
        <f t="shared" si="13"/>
        <v>6</v>
      </c>
      <c r="E40" s="180">
        <f t="shared" si="13"/>
        <v>5</v>
      </c>
      <c r="F40" s="180">
        <f t="shared" si="13"/>
        <v>4</v>
      </c>
      <c r="G40" s="180">
        <f t="shared" si="13"/>
        <v>3</v>
      </c>
      <c r="H40" s="180">
        <f>I40+1</f>
        <v>2</v>
      </c>
      <c r="I40" s="180">
        <v>1</v>
      </c>
      <c r="J40" s="180" t="s">
        <v>177</v>
      </c>
      <c r="K40" s="180">
        <v>1</v>
      </c>
      <c r="L40" s="180">
        <f>K40+1</f>
        <v>2</v>
      </c>
      <c r="M40" s="180">
        <f t="shared" si="12"/>
        <v>3</v>
      </c>
      <c r="N40" s="180">
        <f t="shared" si="12"/>
        <v>4</v>
      </c>
      <c r="O40" s="180">
        <f t="shared" si="12"/>
        <v>5</v>
      </c>
      <c r="P40" s="180">
        <f t="shared" si="12"/>
        <v>6</v>
      </c>
      <c r="Q40" s="180">
        <f t="shared" si="12"/>
        <v>7</v>
      </c>
      <c r="R40" s="180">
        <f t="shared" si="12"/>
        <v>8</v>
      </c>
      <c r="S40" s="180">
        <f t="shared" si="12"/>
        <v>9</v>
      </c>
      <c r="T40" s="180">
        <f t="shared" si="12"/>
        <v>10</v>
      </c>
      <c r="U40" s="180">
        <f t="shared" si="12"/>
        <v>11</v>
      </c>
      <c r="V40" s="180">
        <f t="shared" si="12"/>
        <v>12</v>
      </c>
      <c r="W40" s="180">
        <f t="shared" si="12"/>
        <v>13</v>
      </c>
      <c r="X40" s="180">
        <f t="shared" si="12"/>
        <v>14</v>
      </c>
      <c r="Y40" s="180">
        <f t="shared" si="12"/>
        <v>15</v>
      </c>
      <c r="Z40" s="180">
        <f t="shared" si="12"/>
        <v>16</v>
      </c>
      <c r="AA40" s="3"/>
      <c r="AB40" s="3"/>
      <c r="AC40" s="3"/>
      <c r="AD40" s="3"/>
      <c r="AE40" s="3"/>
      <c r="AF40" s="3"/>
      <c r="AG40" s="3"/>
    </row>
    <row r="41" spans="2:33" ht="45" customHeight="1">
      <c r="B41" s="163" t="s">
        <v>186</v>
      </c>
      <c r="C41" s="180">
        <f t="shared" si="13"/>
        <v>8</v>
      </c>
      <c r="D41" s="180">
        <f t="shared" si="13"/>
        <v>7</v>
      </c>
      <c r="E41" s="180">
        <f t="shared" si="13"/>
        <v>6</v>
      </c>
      <c r="F41" s="180">
        <f t="shared" si="13"/>
        <v>5</v>
      </c>
      <c r="G41" s="180">
        <f t="shared" si="13"/>
        <v>4</v>
      </c>
      <c r="H41" s="180">
        <f t="shared" si="13"/>
        <v>3</v>
      </c>
      <c r="I41" s="180">
        <f>J41+1</f>
        <v>2</v>
      </c>
      <c r="J41" s="180">
        <v>1</v>
      </c>
      <c r="K41" s="180" t="s">
        <v>177</v>
      </c>
      <c r="L41" s="180">
        <v>1</v>
      </c>
      <c r="M41" s="180">
        <f>L41+1</f>
        <v>2</v>
      </c>
      <c r="N41" s="180">
        <f t="shared" si="12"/>
        <v>3</v>
      </c>
      <c r="O41" s="180">
        <f t="shared" si="12"/>
        <v>4</v>
      </c>
      <c r="P41" s="180">
        <f t="shared" si="12"/>
        <v>5</v>
      </c>
      <c r="Q41" s="180">
        <f t="shared" si="12"/>
        <v>6</v>
      </c>
      <c r="R41" s="180">
        <f t="shared" si="12"/>
        <v>7</v>
      </c>
      <c r="S41" s="180">
        <f t="shared" si="12"/>
        <v>8</v>
      </c>
      <c r="T41" s="180">
        <f t="shared" si="12"/>
        <v>9</v>
      </c>
      <c r="U41" s="180">
        <f t="shared" si="12"/>
        <v>10</v>
      </c>
      <c r="V41" s="180">
        <f t="shared" si="12"/>
        <v>11</v>
      </c>
      <c r="W41" s="180">
        <f t="shared" si="12"/>
        <v>12</v>
      </c>
      <c r="X41" s="180">
        <f t="shared" si="12"/>
        <v>13</v>
      </c>
      <c r="Y41" s="180">
        <f t="shared" si="12"/>
        <v>14</v>
      </c>
      <c r="Z41" s="180">
        <f t="shared" si="12"/>
        <v>15</v>
      </c>
      <c r="AA41" s="3"/>
      <c r="AB41" s="3"/>
      <c r="AC41" s="3"/>
      <c r="AD41" s="3"/>
      <c r="AE41" s="3"/>
      <c r="AF41" s="3"/>
      <c r="AG41" s="3"/>
    </row>
    <row r="42" spans="2:33" ht="45" customHeight="1">
      <c r="B42" s="163" t="s">
        <v>187</v>
      </c>
      <c r="C42" s="180">
        <f t="shared" si="13"/>
        <v>9</v>
      </c>
      <c r="D42" s="180">
        <f t="shared" si="13"/>
        <v>8</v>
      </c>
      <c r="E42" s="180">
        <f t="shared" si="13"/>
        <v>7</v>
      </c>
      <c r="F42" s="180">
        <f t="shared" si="13"/>
        <v>6</v>
      </c>
      <c r="G42" s="180">
        <f t="shared" si="13"/>
        <v>5</v>
      </c>
      <c r="H42" s="180">
        <f t="shared" si="13"/>
        <v>4</v>
      </c>
      <c r="I42" s="180">
        <f t="shared" si="13"/>
        <v>3</v>
      </c>
      <c r="J42" s="180">
        <f>K42+1</f>
        <v>2</v>
      </c>
      <c r="K42" s="180">
        <v>1</v>
      </c>
      <c r="L42" s="180" t="s">
        <v>177</v>
      </c>
      <c r="M42" s="180">
        <v>1</v>
      </c>
      <c r="N42" s="180">
        <f>M42+1</f>
        <v>2</v>
      </c>
      <c r="O42" s="180">
        <f t="shared" si="12"/>
        <v>3</v>
      </c>
      <c r="P42" s="180">
        <f t="shared" si="12"/>
        <v>4</v>
      </c>
      <c r="Q42" s="180">
        <f t="shared" si="12"/>
        <v>5</v>
      </c>
      <c r="R42" s="180">
        <f t="shared" si="12"/>
        <v>6</v>
      </c>
      <c r="S42" s="180">
        <f t="shared" si="12"/>
        <v>7</v>
      </c>
      <c r="T42" s="180">
        <f t="shared" si="12"/>
        <v>8</v>
      </c>
      <c r="U42" s="180">
        <f t="shared" si="12"/>
        <v>9</v>
      </c>
      <c r="V42" s="180">
        <f t="shared" si="12"/>
        <v>10</v>
      </c>
      <c r="W42" s="180">
        <f t="shared" si="12"/>
        <v>11</v>
      </c>
      <c r="X42" s="180">
        <f t="shared" si="12"/>
        <v>12</v>
      </c>
      <c r="Y42" s="180">
        <f t="shared" si="12"/>
        <v>13</v>
      </c>
      <c r="Z42" s="180">
        <f t="shared" si="12"/>
        <v>14</v>
      </c>
      <c r="AA42" s="3"/>
      <c r="AB42" s="3"/>
      <c r="AC42" s="3"/>
      <c r="AD42" s="3"/>
      <c r="AE42" s="3"/>
      <c r="AF42" s="3"/>
      <c r="AG42" s="3"/>
    </row>
    <row r="43" spans="2:33" ht="45" customHeight="1">
      <c r="B43" s="163" t="s">
        <v>188</v>
      </c>
      <c r="C43" s="180">
        <f t="shared" si="13"/>
        <v>10</v>
      </c>
      <c r="D43" s="180">
        <f t="shared" si="13"/>
        <v>9</v>
      </c>
      <c r="E43" s="180">
        <f t="shared" si="13"/>
        <v>8</v>
      </c>
      <c r="F43" s="180">
        <f t="shared" si="13"/>
        <v>7</v>
      </c>
      <c r="G43" s="180">
        <f t="shared" si="13"/>
        <v>6</v>
      </c>
      <c r="H43" s="180">
        <f t="shared" si="13"/>
        <v>5</v>
      </c>
      <c r="I43" s="180">
        <f t="shared" si="13"/>
        <v>4</v>
      </c>
      <c r="J43" s="180">
        <f t="shared" si="13"/>
        <v>3</v>
      </c>
      <c r="K43" s="180">
        <f>L43+1</f>
        <v>2</v>
      </c>
      <c r="L43" s="180">
        <v>1</v>
      </c>
      <c r="M43" s="180" t="s">
        <v>177</v>
      </c>
      <c r="N43" s="180">
        <v>1</v>
      </c>
      <c r="O43" s="180">
        <f>N43+1</f>
        <v>2</v>
      </c>
      <c r="P43" s="180">
        <f t="shared" si="12"/>
        <v>3</v>
      </c>
      <c r="Q43" s="180">
        <f t="shared" si="12"/>
        <v>4</v>
      </c>
      <c r="R43" s="180">
        <f t="shared" si="12"/>
        <v>5</v>
      </c>
      <c r="S43" s="180">
        <f t="shared" si="12"/>
        <v>6</v>
      </c>
      <c r="T43" s="180">
        <f t="shared" si="12"/>
        <v>7</v>
      </c>
      <c r="U43" s="180">
        <f t="shared" si="12"/>
        <v>8</v>
      </c>
      <c r="V43" s="180">
        <f t="shared" si="12"/>
        <v>9</v>
      </c>
      <c r="W43" s="180">
        <f t="shared" si="12"/>
        <v>10</v>
      </c>
      <c r="X43" s="180">
        <f t="shared" si="12"/>
        <v>11</v>
      </c>
      <c r="Y43" s="180">
        <f t="shared" si="12"/>
        <v>12</v>
      </c>
      <c r="Z43" s="180">
        <f t="shared" si="12"/>
        <v>13</v>
      </c>
      <c r="AA43" s="3"/>
      <c r="AB43" s="3"/>
      <c r="AC43" s="3"/>
      <c r="AD43" s="3"/>
      <c r="AE43" s="3"/>
      <c r="AF43" s="3"/>
      <c r="AG43" s="3"/>
    </row>
    <row r="44" spans="2:33" ht="45" customHeight="1">
      <c r="B44" s="163" t="s">
        <v>189</v>
      </c>
      <c r="C44" s="180">
        <f t="shared" si="13"/>
        <v>11</v>
      </c>
      <c r="D44" s="180">
        <f t="shared" si="13"/>
        <v>10</v>
      </c>
      <c r="E44" s="180">
        <f t="shared" si="13"/>
        <v>9</v>
      </c>
      <c r="F44" s="180">
        <f t="shared" si="13"/>
        <v>8</v>
      </c>
      <c r="G44" s="180">
        <f t="shared" si="13"/>
        <v>7</v>
      </c>
      <c r="H44" s="180">
        <f t="shared" si="13"/>
        <v>6</v>
      </c>
      <c r="I44" s="180">
        <f t="shared" si="13"/>
        <v>5</v>
      </c>
      <c r="J44" s="180">
        <f t="shared" si="13"/>
        <v>4</v>
      </c>
      <c r="K44" s="180">
        <f t="shared" si="13"/>
        <v>3</v>
      </c>
      <c r="L44" s="180">
        <f>M44+1</f>
        <v>2</v>
      </c>
      <c r="M44" s="180">
        <v>1</v>
      </c>
      <c r="N44" s="187" t="s">
        <v>177</v>
      </c>
      <c r="O44" s="180">
        <v>1</v>
      </c>
      <c r="P44" s="180">
        <f>O44+1</f>
        <v>2</v>
      </c>
      <c r="Q44" s="180">
        <f t="shared" si="12"/>
        <v>3</v>
      </c>
      <c r="R44" s="180">
        <f t="shared" si="12"/>
        <v>4</v>
      </c>
      <c r="S44" s="180">
        <f t="shared" si="12"/>
        <v>5</v>
      </c>
      <c r="T44" s="180">
        <f t="shared" si="12"/>
        <v>6</v>
      </c>
      <c r="U44" s="180">
        <f t="shared" si="12"/>
        <v>7</v>
      </c>
      <c r="V44" s="180">
        <f t="shared" si="12"/>
        <v>8</v>
      </c>
      <c r="W44" s="180">
        <f t="shared" si="12"/>
        <v>9</v>
      </c>
      <c r="X44" s="180">
        <f t="shared" si="12"/>
        <v>10</v>
      </c>
      <c r="Y44" s="180">
        <f t="shared" si="12"/>
        <v>11</v>
      </c>
      <c r="Z44" s="180">
        <f t="shared" si="12"/>
        <v>12</v>
      </c>
      <c r="AA44" s="3"/>
      <c r="AB44" s="3"/>
      <c r="AC44" s="3"/>
      <c r="AD44" s="3"/>
      <c r="AE44" s="3"/>
      <c r="AF44" s="3"/>
      <c r="AG44" s="3"/>
    </row>
    <row r="45" spans="2:33" ht="45" customHeight="1">
      <c r="B45" s="163" t="s">
        <v>190</v>
      </c>
      <c r="C45" s="180">
        <f t="shared" si="13"/>
        <v>12</v>
      </c>
      <c r="D45" s="180">
        <f t="shared" si="13"/>
        <v>11</v>
      </c>
      <c r="E45" s="180">
        <f t="shared" si="13"/>
        <v>10</v>
      </c>
      <c r="F45" s="180">
        <f t="shared" si="13"/>
        <v>9</v>
      </c>
      <c r="G45" s="180">
        <f t="shared" si="13"/>
        <v>8</v>
      </c>
      <c r="H45" s="180">
        <f t="shared" si="13"/>
        <v>7</v>
      </c>
      <c r="I45" s="180">
        <f t="shared" si="13"/>
        <v>6</v>
      </c>
      <c r="J45" s="180">
        <f t="shared" si="13"/>
        <v>5</v>
      </c>
      <c r="K45" s="180">
        <f t="shared" si="13"/>
        <v>4</v>
      </c>
      <c r="L45" s="180">
        <f t="shared" si="13"/>
        <v>3</v>
      </c>
      <c r="M45" s="180">
        <f>N45+1</f>
        <v>2</v>
      </c>
      <c r="N45" s="180">
        <v>1</v>
      </c>
      <c r="O45" s="180" t="s">
        <v>177</v>
      </c>
      <c r="P45" s="180">
        <v>1</v>
      </c>
      <c r="Q45" s="180">
        <f>P45+1</f>
        <v>2</v>
      </c>
      <c r="R45" s="180">
        <f t="shared" si="12"/>
        <v>3</v>
      </c>
      <c r="S45" s="180">
        <f t="shared" si="12"/>
        <v>4</v>
      </c>
      <c r="T45" s="180">
        <f t="shared" si="12"/>
        <v>5</v>
      </c>
      <c r="U45" s="180">
        <f t="shared" si="12"/>
        <v>6</v>
      </c>
      <c r="V45" s="180">
        <f t="shared" si="12"/>
        <v>7</v>
      </c>
      <c r="W45" s="180">
        <f t="shared" si="12"/>
        <v>8</v>
      </c>
      <c r="X45" s="180">
        <f t="shared" si="12"/>
        <v>9</v>
      </c>
      <c r="Y45" s="180">
        <f t="shared" si="12"/>
        <v>10</v>
      </c>
      <c r="Z45" s="180">
        <f t="shared" si="12"/>
        <v>11</v>
      </c>
      <c r="AA45" s="3"/>
      <c r="AB45" s="3"/>
      <c r="AC45" s="3"/>
      <c r="AD45" s="3"/>
      <c r="AE45" s="3"/>
      <c r="AF45" s="3"/>
      <c r="AG45" s="3"/>
    </row>
    <row r="46" spans="2:33" ht="45" customHeight="1">
      <c r="B46" s="163" t="s">
        <v>191</v>
      </c>
      <c r="C46" s="180">
        <f t="shared" si="13"/>
        <v>13</v>
      </c>
      <c r="D46" s="180">
        <f t="shared" si="13"/>
        <v>12</v>
      </c>
      <c r="E46" s="180">
        <f t="shared" si="13"/>
        <v>11</v>
      </c>
      <c r="F46" s="180">
        <f t="shared" si="13"/>
        <v>10</v>
      </c>
      <c r="G46" s="180">
        <f t="shared" si="13"/>
        <v>9</v>
      </c>
      <c r="H46" s="180">
        <f t="shared" si="13"/>
        <v>8</v>
      </c>
      <c r="I46" s="180">
        <f t="shared" si="13"/>
        <v>7</v>
      </c>
      <c r="J46" s="180">
        <f t="shared" si="13"/>
        <v>6</v>
      </c>
      <c r="K46" s="180">
        <f t="shared" si="13"/>
        <v>5</v>
      </c>
      <c r="L46" s="180">
        <f t="shared" si="13"/>
        <v>4</v>
      </c>
      <c r="M46" s="180">
        <f t="shared" si="13"/>
        <v>3</v>
      </c>
      <c r="N46" s="180">
        <f>O46+1</f>
        <v>2</v>
      </c>
      <c r="O46" s="180">
        <v>1</v>
      </c>
      <c r="P46" s="180" t="s">
        <v>177</v>
      </c>
      <c r="Q46" s="180">
        <v>1</v>
      </c>
      <c r="R46" s="180">
        <f>Q46+1</f>
        <v>2</v>
      </c>
      <c r="S46" s="180">
        <f t="shared" si="12"/>
        <v>3</v>
      </c>
      <c r="T46" s="180">
        <f t="shared" si="12"/>
        <v>4</v>
      </c>
      <c r="U46" s="180">
        <f t="shared" si="12"/>
        <v>5</v>
      </c>
      <c r="V46" s="180">
        <f t="shared" si="12"/>
        <v>6</v>
      </c>
      <c r="W46" s="180">
        <f t="shared" si="12"/>
        <v>7</v>
      </c>
      <c r="X46" s="180">
        <f t="shared" si="12"/>
        <v>8</v>
      </c>
      <c r="Y46" s="180">
        <f t="shared" si="12"/>
        <v>9</v>
      </c>
      <c r="Z46" s="180">
        <f t="shared" si="12"/>
        <v>10</v>
      </c>
      <c r="AA46" s="3"/>
      <c r="AB46" s="3"/>
      <c r="AC46" s="3"/>
      <c r="AD46" s="3"/>
      <c r="AE46" s="3"/>
      <c r="AF46" s="3"/>
      <c r="AG46" s="3"/>
    </row>
    <row r="47" spans="2:33" ht="45" customHeight="1">
      <c r="B47" s="163" t="s">
        <v>192</v>
      </c>
      <c r="C47" s="180">
        <f t="shared" si="13"/>
        <v>14</v>
      </c>
      <c r="D47" s="180">
        <f t="shared" si="13"/>
        <v>13</v>
      </c>
      <c r="E47" s="180">
        <f t="shared" si="13"/>
        <v>12</v>
      </c>
      <c r="F47" s="180">
        <f t="shared" si="13"/>
        <v>11</v>
      </c>
      <c r="G47" s="180">
        <f t="shared" si="13"/>
        <v>10</v>
      </c>
      <c r="H47" s="180">
        <f t="shared" si="13"/>
        <v>9</v>
      </c>
      <c r="I47" s="180">
        <f t="shared" si="13"/>
        <v>8</v>
      </c>
      <c r="J47" s="180">
        <f t="shared" si="13"/>
        <v>7</v>
      </c>
      <c r="K47" s="180">
        <f t="shared" si="13"/>
        <v>6</v>
      </c>
      <c r="L47" s="180">
        <f t="shared" si="13"/>
        <v>5</v>
      </c>
      <c r="M47" s="180">
        <f t="shared" si="13"/>
        <v>4</v>
      </c>
      <c r="N47" s="180">
        <f t="shared" si="13"/>
        <v>3</v>
      </c>
      <c r="O47" s="180">
        <f>P47+1</f>
        <v>2</v>
      </c>
      <c r="P47" s="180">
        <v>1</v>
      </c>
      <c r="Q47" s="180" t="s">
        <v>177</v>
      </c>
      <c r="R47" s="180">
        <v>1</v>
      </c>
      <c r="S47" s="180">
        <f>R47+1</f>
        <v>2</v>
      </c>
      <c r="T47" s="180">
        <f t="shared" si="12"/>
        <v>3</v>
      </c>
      <c r="U47" s="180">
        <f t="shared" si="12"/>
        <v>4</v>
      </c>
      <c r="V47" s="180">
        <f t="shared" si="12"/>
        <v>5</v>
      </c>
      <c r="W47" s="180">
        <f t="shared" si="12"/>
        <v>6</v>
      </c>
      <c r="X47" s="180">
        <f t="shared" si="12"/>
        <v>7</v>
      </c>
      <c r="Y47" s="180">
        <f t="shared" si="12"/>
        <v>8</v>
      </c>
      <c r="Z47" s="180">
        <f t="shared" si="12"/>
        <v>9</v>
      </c>
      <c r="AA47" s="3"/>
      <c r="AB47" s="3"/>
      <c r="AC47" s="3"/>
      <c r="AD47" s="3"/>
      <c r="AE47" s="3"/>
      <c r="AF47" s="3"/>
      <c r="AG47" s="3"/>
    </row>
    <row r="48" spans="2:33" ht="45" customHeight="1">
      <c r="B48" s="163" t="s">
        <v>193</v>
      </c>
      <c r="C48" s="180">
        <f t="shared" si="13"/>
        <v>15</v>
      </c>
      <c r="D48" s="180">
        <f t="shared" si="13"/>
        <v>14</v>
      </c>
      <c r="E48" s="180">
        <f t="shared" si="13"/>
        <v>13</v>
      </c>
      <c r="F48" s="180">
        <f t="shared" si="13"/>
        <v>12</v>
      </c>
      <c r="G48" s="180">
        <f t="shared" si="13"/>
        <v>11</v>
      </c>
      <c r="H48" s="180">
        <f t="shared" si="13"/>
        <v>10</v>
      </c>
      <c r="I48" s="180">
        <f t="shared" si="13"/>
        <v>9</v>
      </c>
      <c r="J48" s="180">
        <f t="shared" si="13"/>
        <v>8</v>
      </c>
      <c r="K48" s="180">
        <f t="shared" si="13"/>
        <v>7</v>
      </c>
      <c r="L48" s="180">
        <f t="shared" si="13"/>
        <v>6</v>
      </c>
      <c r="M48" s="180">
        <f t="shared" si="13"/>
        <v>5</v>
      </c>
      <c r="N48" s="180">
        <f t="shared" si="13"/>
        <v>4</v>
      </c>
      <c r="O48" s="180">
        <f t="shared" si="13"/>
        <v>3</v>
      </c>
      <c r="P48" s="180">
        <f>Q48+1</f>
        <v>2</v>
      </c>
      <c r="Q48" s="180">
        <v>1</v>
      </c>
      <c r="R48" s="180" t="s">
        <v>177</v>
      </c>
      <c r="S48" s="180">
        <v>1</v>
      </c>
      <c r="T48" s="180">
        <f>S48+1</f>
        <v>2</v>
      </c>
      <c r="U48" s="180">
        <f t="shared" si="12"/>
        <v>3</v>
      </c>
      <c r="V48" s="180">
        <f t="shared" si="12"/>
        <v>4</v>
      </c>
      <c r="W48" s="180">
        <f t="shared" si="12"/>
        <v>5</v>
      </c>
      <c r="X48" s="180">
        <f t="shared" si="12"/>
        <v>6</v>
      </c>
      <c r="Y48" s="180">
        <f t="shared" si="12"/>
        <v>7</v>
      </c>
      <c r="Z48" s="180">
        <f t="shared" si="12"/>
        <v>8</v>
      </c>
      <c r="AA48" s="3"/>
      <c r="AB48" s="3"/>
      <c r="AC48" s="3"/>
      <c r="AD48" s="3"/>
      <c r="AE48" s="3"/>
      <c r="AF48" s="3"/>
      <c r="AG48" s="3"/>
    </row>
    <row r="49" spans="1:33" ht="45" customHeight="1">
      <c r="A49" s="176" t="s">
        <v>222</v>
      </c>
      <c r="B49" s="163" t="s">
        <v>194</v>
      </c>
      <c r="C49" s="180">
        <f t="shared" si="13"/>
        <v>16</v>
      </c>
      <c r="D49" s="180">
        <f t="shared" si="13"/>
        <v>15</v>
      </c>
      <c r="E49" s="180">
        <f t="shared" si="13"/>
        <v>14</v>
      </c>
      <c r="F49" s="180">
        <f t="shared" si="13"/>
        <v>13</v>
      </c>
      <c r="G49" s="180">
        <f t="shared" si="13"/>
        <v>12</v>
      </c>
      <c r="H49" s="180">
        <f t="shared" si="13"/>
        <v>11</v>
      </c>
      <c r="I49" s="180">
        <f t="shared" si="13"/>
        <v>10</v>
      </c>
      <c r="J49" s="180">
        <f t="shared" si="13"/>
        <v>9</v>
      </c>
      <c r="K49" s="180">
        <f t="shared" si="13"/>
        <v>8</v>
      </c>
      <c r="L49" s="180">
        <f t="shared" si="13"/>
        <v>7</v>
      </c>
      <c r="M49" s="180">
        <f t="shared" si="13"/>
        <v>6</v>
      </c>
      <c r="N49" s="180">
        <f t="shared" si="13"/>
        <v>5</v>
      </c>
      <c r="O49" s="180">
        <f t="shared" si="13"/>
        <v>4</v>
      </c>
      <c r="P49" s="180">
        <f t="shared" si="13"/>
        <v>3</v>
      </c>
      <c r="Q49" s="180">
        <f>R49+1</f>
        <v>2</v>
      </c>
      <c r="R49" s="180">
        <v>1</v>
      </c>
      <c r="S49" s="180" t="s">
        <v>177</v>
      </c>
      <c r="T49" s="180">
        <v>1</v>
      </c>
      <c r="U49" s="180">
        <f aca="true" t="shared" si="14" ref="U49:Z49">T49+1</f>
        <v>2</v>
      </c>
      <c r="V49" s="180">
        <f t="shared" si="14"/>
        <v>3</v>
      </c>
      <c r="W49" s="180">
        <f t="shared" si="14"/>
        <v>4</v>
      </c>
      <c r="X49" s="180">
        <f t="shared" si="14"/>
        <v>5</v>
      </c>
      <c r="Y49" s="180">
        <f t="shared" si="14"/>
        <v>6</v>
      </c>
      <c r="Z49" s="180">
        <f t="shared" si="14"/>
        <v>7</v>
      </c>
      <c r="AA49" s="3"/>
      <c r="AB49" s="3"/>
      <c r="AC49" s="3"/>
      <c r="AD49" s="3"/>
      <c r="AE49" s="3"/>
      <c r="AF49" s="3"/>
      <c r="AG49" s="3"/>
    </row>
    <row r="50" spans="2:33" ht="45" customHeight="1">
      <c r="B50" s="163" t="s">
        <v>196</v>
      </c>
      <c r="C50" s="180">
        <f t="shared" si="13"/>
        <v>17</v>
      </c>
      <c r="D50" s="180">
        <f t="shared" si="13"/>
        <v>16</v>
      </c>
      <c r="E50" s="180">
        <f t="shared" si="13"/>
        <v>15</v>
      </c>
      <c r="F50" s="180">
        <f t="shared" si="13"/>
        <v>14</v>
      </c>
      <c r="G50" s="180">
        <f t="shared" si="13"/>
        <v>13</v>
      </c>
      <c r="H50" s="180">
        <f t="shared" si="13"/>
        <v>12</v>
      </c>
      <c r="I50" s="180">
        <f t="shared" si="13"/>
        <v>11</v>
      </c>
      <c r="J50" s="180">
        <f t="shared" si="13"/>
        <v>10</v>
      </c>
      <c r="K50" s="180">
        <f t="shared" si="13"/>
        <v>9</v>
      </c>
      <c r="L50" s="180">
        <f t="shared" si="13"/>
        <v>8</v>
      </c>
      <c r="M50" s="180">
        <f t="shared" si="13"/>
        <v>7</v>
      </c>
      <c r="N50" s="180">
        <f t="shared" si="13"/>
        <v>6</v>
      </c>
      <c r="O50" s="180">
        <f t="shared" si="13"/>
        <v>5</v>
      </c>
      <c r="P50" s="180">
        <f t="shared" si="13"/>
        <v>4</v>
      </c>
      <c r="Q50" s="180">
        <f t="shared" si="13"/>
        <v>3</v>
      </c>
      <c r="R50" s="180">
        <f>S50+1</f>
        <v>2</v>
      </c>
      <c r="S50" s="180">
        <v>1</v>
      </c>
      <c r="T50" s="180" t="s">
        <v>177</v>
      </c>
      <c r="U50" s="180">
        <v>1</v>
      </c>
      <c r="V50" s="180">
        <f>U50+1</f>
        <v>2</v>
      </c>
      <c r="W50" s="180">
        <f>V50+1</f>
        <v>3</v>
      </c>
      <c r="X50" s="180">
        <f>W50+1</f>
        <v>4</v>
      </c>
      <c r="Y50" s="180">
        <f>X50+1</f>
        <v>5</v>
      </c>
      <c r="Z50" s="180">
        <f>Y50+1</f>
        <v>6</v>
      </c>
      <c r="AA50" s="3"/>
      <c r="AB50" s="3"/>
      <c r="AC50" s="3"/>
      <c r="AD50" s="3"/>
      <c r="AE50" s="3"/>
      <c r="AF50" s="3"/>
      <c r="AG50" s="3"/>
    </row>
    <row r="51" spans="2:33" ht="45" customHeight="1">
      <c r="B51" s="163" t="s">
        <v>197</v>
      </c>
      <c r="C51" s="180">
        <f t="shared" si="13"/>
        <v>18</v>
      </c>
      <c r="D51" s="180">
        <f t="shared" si="13"/>
        <v>17</v>
      </c>
      <c r="E51" s="180">
        <f t="shared" si="13"/>
        <v>16</v>
      </c>
      <c r="F51" s="180">
        <f t="shared" si="13"/>
        <v>15</v>
      </c>
      <c r="G51" s="180">
        <f t="shared" si="13"/>
        <v>14</v>
      </c>
      <c r="H51" s="180">
        <f t="shared" si="13"/>
        <v>13</v>
      </c>
      <c r="I51" s="180">
        <f t="shared" si="13"/>
        <v>12</v>
      </c>
      <c r="J51" s="180">
        <f t="shared" si="13"/>
        <v>11</v>
      </c>
      <c r="K51" s="180">
        <f t="shared" si="13"/>
        <v>10</v>
      </c>
      <c r="L51" s="180">
        <f t="shared" si="13"/>
        <v>9</v>
      </c>
      <c r="M51" s="180">
        <f t="shared" si="13"/>
        <v>8</v>
      </c>
      <c r="N51" s="180">
        <f t="shared" si="13"/>
        <v>7</v>
      </c>
      <c r="O51" s="180">
        <f t="shared" si="13"/>
        <v>6</v>
      </c>
      <c r="P51" s="180">
        <f t="shared" si="13"/>
        <v>5</v>
      </c>
      <c r="Q51" s="180">
        <f t="shared" si="13"/>
        <v>4</v>
      </c>
      <c r="R51" s="180">
        <f t="shared" si="13"/>
        <v>3</v>
      </c>
      <c r="S51" s="180">
        <f>T51+1</f>
        <v>2</v>
      </c>
      <c r="T51" s="180">
        <v>1</v>
      </c>
      <c r="U51" s="180" t="s">
        <v>177</v>
      </c>
      <c r="V51" s="180">
        <v>1</v>
      </c>
      <c r="W51" s="180">
        <f>V51+1</f>
        <v>2</v>
      </c>
      <c r="X51" s="180">
        <f>W51+1</f>
        <v>3</v>
      </c>
      <c r="Y51" s="180">
        <f>X51+1</f>
        <v>4</v>
      </c>
      <c r="Z51" s="180">
        <f>Y51+1</f>
        <v>5</v>
      </c>
      <c r="AA51" s="3"/>
      <c r="AB51" s="3"/>
      <c r="AC51" s="3"/>
      <c r="AD51" s="3"/>
      <c r="AE51" s="3"/>
      <c r="AF51" s="3"/>
      <c r="AG51" s="3"/>
    </row>
    <row r="52" spans="2:33" ht="45" customHeight="1">
      <c r="B52" s="163" t="s">
        <v>198</v>
      </c>
      <c r="C52" s="180">
        <f t="shared" si="13"/>
        <v>19</v>
      </c>
      <c r="D52" s="180">
        <f t="shared" si="13"/>
        <v>18</v>
      </c>
      <c r="E52" s="180">
        <f t="shared" si="13"/>
        <v>17</v>
      </c>
      <c r="F52" s="180">
        <f t="shared" si="13"/>
        <v>16</v>
      </c>
      <c r="G52" s="180">
        <f t="shared" si="13"/>
        <v>15</v>
      </c>
      <c r="H52" s="180">
        <f t="shared" si="13"/>
        <v>14</v>
      </c>
      <c r="I52" s="180">
        <f t="shared" si="13"/>
        <v>13</v>
      </c>
      <c r="J52" s="180">
        <f t="shared" si="13"/>
        <v>12</v>
      </c>
      <c r="K52" s="180">
        <f t="shared" si="13"/>
        <v>11</v>
      </c>
      <c r="L52" s="180">
        <f t="shared" si="13"/>
        <v>10</v>
      </c>
      <c r="M52" s="180">
        <f t="shared" si="13"/>
        <v>9</v>
      </c>
      <c r="N52" s="180">
        <f t="shared" si="13"/>
        <v>8</v>
      </c>
      <c r="O52" s="180">
        <f t="shared" si="13"/>
        <v>7</v>
      </c>
      <c r="P52" s="180">
        <f t="shared" si="13"/>
        <v>6</v>
      </c>
      <c r="Q52" s="180">
        <f t="shared" si="13"/>
        <v>5</v>
      </c>
      <c r="R52" s="180">
        <f t="shared" si="13"/>
        <v>4</v>
      </c>
      <c r="S52" s="180">
        <f>T52+1</f>
        <v>3</v>
      </c>
      <c r="T52" s="180">
        <f>U52+1</f>
        <v>2</v>
      </c>
      <c r="U52" s="180">
        <v>1</v>
      </c>
      <c r="V52" s="180" t="s">
        <v>177</v>
      </c>
      <c r="W52" s="180">
        <v>1</v>
      </c>
      <c r="X52" s="180">
        <f>W52+1</f>
        <v>2</v>
      </c>
      <c r="Y52" s="180">
        <f>X52+1</f>
        <v>3</v>
      </c>
      <c r="Z52" s="180">
        <f>Y52+1</f>
        <v>4</v>
      </c>
      <c r="AA52" s="3"/>
      <c r="AB52" s="3"/>
      <c r="AC52" s="3"/>
      <c r="AD52" s="3"/>
      <c r="AE52" s="3"/>
      <c r="AF52" s="3"/>
      <c r="AG52" s="3"/>
    </row>
    <row r="53" spans="2:33" ht="45" customHeight="1">
      <c r="B53" s="163" t="s">
        <v>199</v>
      </c>
      <c r="C53" s="180">
        <f aca="true" t="shared" si="15" ref="C53:R56">D53+1</f>
        <v>20</v>
      </c>
      <c r="D53" s="180">
        <f t="shared" si="15"/>
        <v>19</v>
      </c>
      <c r="E53" s="180">
        <f t="shared" si="15"/>
        <v>18</v>
      </c>
      <c r="F53" s="180">
        <f t="shared" si="15"/>
        <v>17</v>
      </c>
      <c r="G53" s="180">
        <f t="shared" si="15"/>
        <v>16</v>
      </c>
      <c r="H53" s="180">
        <f t="shared" si="15"/>
        <v>15</v>
      </c>
      <c r="I53" s="180">
        <f t="shared" si="15"/>
        <v>14</v>
      </c>
      <c r="J53" s="180">
        <f t="shared" si="15"/>
        <v>13</v>
      </c>
      <c r="K53" s="180">
        <f t="shared" si="15"/>
        <v>12</v>
      </c>
      <c r="L53" s="180">
        <f t="shared" si="15"/>
        <v>11</v>
      </c>
      <c r="M53" s="180">
        <f t="shared" si="15"/>
        <v>10</v>
      </c>
      <c r="N53" s="180">
        <f t="shared" si="15"/>
        <v>9</v>
      </c>
      <c r="O53" s="180">
        <f t="shared" si="15"/>
        <v>8</v>
      </c>
      <c r="P53" s="180">
        <f t="shared" si="15"/>
        <v>7</v>
      </c>
      <c r="Q53" s="180">
        <f t="shared" si="15"/>
        <v>6</v>
      </c>
      <c r="R53" s="180">
        <f t="shared" si="15"/>
        <v>5</v>
      </c>
      <c r="S53" s="180">
        <f aca="true" t="shared" si="16" ref="S53:X56">T53+1</f>
        <v>4</v>
      </c>
      <c r="T53" s="180">
        <f t="shared" si="16"/>
        <v>3</v>
      </c>
      <c r="U53" s="180">
        <f t="shared" si="16"/>
        <v>2</v>
      </c>
      <c r="V53" s="180">
        <v>1</v>
      </c>
      <c r="W53" s="180" t="s">
        <v>177</v>
      </c>
      <c r="X53" s="180">
        <v>1</v>
      </c>
      <c r="Y53" s="180">
        <f>X53+1</f>
        <v>2</v>
      </c>
      <c r="Z53" s="180">
        <f>Y53+1</f>
        <v>3</v>
      </c>
      <c r="AA53" s="3">
        <v>4</v>
      </c>
      <c r="AB53" s="3"/>
      <c r="AC53" s="3"/>
      <c r="AD53" s="3"/>
      <c r="AE53" s="3"/>
      <c r="AF53" s="3"/>
      <c r="AG53" s="3"/>
    </row>
    <row r="54" spans="2:33" ht="45" customHeight="1">
      <c r="B54" s="163" t="s">
        <v>200</v>
      </c>
      <c r="C54" s="180">
        <f t="shared" si="15"/>
        <v>21</v>
      </c>
      <c r="D54" s="180">
        <f t="shared" si="15"/>
        <v>20</v>
      </c>
      <c r="E54" s="180">
        <f t="shared" si="15"/>
        <v>19</v>
      </c>
      <c r="F54" s="180">
        <f t="shared" si="15"/>
        <v>18</v>
      </c>
      <c r="G54" s="180">
        <f t="shared" si="15"/>
        <v>17</v>
      </c>
      <c r="H54" s="180">
        <f t="shared" si="15"/>
        <v>16</v>
      </c>
      <c r="I54" s="180">
        <f t="shared" si="15"/>
        <v>15</v>
      </c>
      <c r="J54" s="180">
        <f t="shared" si="15"/>
        <v>14</v>
      </c>
      <c r="K54" s="180">
        <f t="shared" si="15"/>
        <v>13</v>
      </c>
      <c r="L54" s="180">
        <f t="shared" si="15"/>
        <v>12</v>
      </c>
      <c r="M54" s="180">
        <f t="shared" si="15"/>
        <v>11</v>
      </c>
      <c r="N54" s="180">
        <f t="shared" si="15"/>
        <v>10</v>
      </c>
      <c r="O54" s="180">
        <f t="shared" si="15"/>
        <v>9</v>
      </c>
      <c r="P54" s="180">
        <f t="shared" si="15"/>
        <v>8</v>
      </c>
      <c r="Q54" s="180">
        <f t="shared" si="15"/>
        <v>7</v>
      </c>
      <c r="R54" s="180">
        <f t="shared" si="15"/>
        <v>6</v>
      </c>
      <c r="S54" s="180">
        <f t="shared" si="16"/>
        <v>5</v>
      </c>
      <c r="T54" s="180">
        <f t="shared" si="16"/>
        <v>4</v>
      </c>
      <c r="U54" s="180">
        <f t="shared" si="16"/>
        <v>3</v>
      </c>
      <c r="V54" s="180">
        <f t="shared" si="16"/>
        <v>2</v>
      </c>
      <c r="W54" s="180">
        <v>1</v>
      </c>
      <c r="X54" s="180" t="s">
        <v>177</v>
      </c>
      <c r="Y54" s="180">
        <v>1</v>
      </c>
      <c r="Z54" s="180">
        <f>Y54+1</f>
        <v>2</v>
      </c>
      <c r="AA54" s="3"/>
      <c r="AB54" s="3"/>
      <c r="AC54" s="3"/>
      <c r="AD54" s="3"/>
      <c r="AE54" s="3"/>
      <c r="AF54" s="3"/>
      <c r="AG54" s="3"/>
    </row>
    <row r="55" spans="1:33" ht="45" customHeight="1">
      <c r="A55" s="98"/>
      <c r="B55" s="163" t="s">
        <v>201</v>
      </c>
      <c r="C55" s="180">
        <f t="shared" si="15"/>
        <v>22</v>
      </c>
      <c r="D55" s="180">
        <f t="shared" si="15"/>
        <v>21</v>
      </c>
      <c r="E55" s="180">
        <f t="shared" si="15"/>
        <v>20</v>
      </c>
      <c r="F55" s="180">
        <f t="shared" si="15"/>
        <v>19</v>
      </c>
      <c r="G55" s="180">
        <f t="shared" si="15"/>
        <v>18</v>
      </c>
      <c r="H55" s="180">
        <f t="shared" si="15"/>
        <v>17</v>
      </c>
      <c r="I55" s="180">
        <f t="shared" si="15"/>
        <v>16</v>
      </c>
      <c r="J55" s="180">
        <f t="shared" si="15"/>
        <v>15</v>
      </c>
      <c r="K55" s="180">
        <f t="shared" si="15"/>
        <v>14</v>
      </c>
      <c r="L55" s="180">
        <f t="shared" si="15"/>
        <v>13</v>
      </c>
      <c r="M55" s="180">
        <f t="shared" si="15"/>
        <v>12</v>
      </c>
      <c r="N55" s="180">
        <f t="shared" si="15"/>
        <v>11</v>
      </c>
      <c r="O55" s="180">
        <f t="shared" si="15"/>
        <v>10</v>
      </c>
      <c r="P55" s="180">
        <f t="shared" si="15"/>
        <v>9</v>
      </c>
      <c r="Q55" s="180">
        <f t="shared" si="15"/>
        <v>8</v>
      </c>
      <c r="R55" s="180">
        <f t="shared" si="15"/>
        <v>7</v>
      </c>
      <c r="S55" s="180">
        <f t="shared" si="16"/>
        <v>6</v>
      </c>
      <c r="T55" s="180">
        <f t="shared" si="16"/>
        <v>5</v>
      </c>
      <c r="U55" s="180">
        <f t="shared" si="16"/>
        <v>4</v>
      </c>
      <c r="V55" s="180">
        <f t="shared" si="16"/>
        <v>3</v>
      </c>
      <c r="W55" s="180">
        <f t="shared" si="16"/>
        <v>2</v>
      </c>
      <c r="X55" s="180">
        <v>1</v>
      </c>
      <c r="Y55" s="180" t="s">
        <v>177</v>
      </c>
      <c r="Z55" s="180">
        <v>1</v>
      </c>
      <c r="AA55" s="3"/>
      <c r="AB55" s="3"/>
      <c r="AC55" s="3"/>
      <c r="AD55" s="3"/>
      <c r="AE55" s="3"/>
      <c r="AF55" s="3"/>
      <c r="AG55" s="3"/>
    </row>
    <row r="56" spans="1:33" ht="45" customHeight="1">
      <c r="A56" s="176" t="s">
        <v>229</v>
      </c>
      <c r="B56" s="163" t="s">
        <v>203</v>
      </c>
      <c r="C56" s="180">
        <f t="shared" si="15"/>
        <v>23</v>
      </c>
      <c r="D56" s="180">
        <f t="shared" si="15"/>
        <v>22</v>
      </c>
      <c r="E56" s="180">
        <f t="shared" si="15"/>
        <v>21</v>
      </c>
      <c r="F56" s="180">
        <f t="shared" si="15"/>
        <v>20</v>
      </c>
      <c r="G56" s="180">
        <f t="shared" si="15"/>
        <v>19</v>
      </c>
      <c r="H56" s="180">
        <f t="shared" si="15"/>
        <v>18</v>
      </c>
      <c r="I56" s="180">
        <f t="shared" si="15"/>
        <v>17</v>
      </c>
      <c r="J56" s="180">
        <f t="shared" si="15"/>
        <v>16</v>
      </c>
      <c r="K56" s="180">
        <f t="shared" si="15"/>
        <v>15</v>
      </c>
      <c r="L56" s="180">
        <f t="shared" si="15"/>
        <v>14</v>
      </c>
      <c r="M56" s="180">
        <f t="shared" si="15"/>
        <v>13</v>
      </c>
      <c r="N56" s="180">
        <f t="shared" si="15"/>
        <v>12</v>
      </c>
      <c r="O56" s="180">
        <f t="shared" si="15"/>
        <v>11</v>
      </c>
      <c r="P56" s="180">
        <f t="shared" si="15"/>
        <v>10</v>
      </c>
      <c r="Q56" s="180">
        <f t="shared" si="15"/>
        <v>9</v>
      </c>
      <c r="R56" s="180">
        <f t="shared" si="15"/>
        <v>8</v>
      </c>
      <c r="S56" s="180">
        <f t="shared" si="16"/>
        <v>7</v>
      </c>
      <c r="T56" s="180">
        <f t="shared" si="16"/>
        <v>6</v>
      </c>
      <c r="U56" s="180">
        <f t="shared" si="16"/>
        <v>5</v>
      </c>
      <c r="V56" s="180">
        <f t="shared" si="16"/>
        <v>4</v>
      </c>
      <c r="W56" s="180">
        <f t="shared" si="16"/>
        <v>3</v>
      </c>
      <c r="X56" s="180">
        <f t="shared" si="16"/>
        <v>2</v>
      </c>
      <c r="Y56" s="180">
        <v>1</v>
      </c>
      <c r="Z56" s="180" t="s">
        <v>177</v>
      </c>
      <c r="AA56" s="3"/>
      <c r="AB56" s="3"/>
      <c r="AC56" s="3"/>
      <c r="AD56" s="3"/>
      <c r="AE56" s="3"/>
      <c r="AF56" s="3"/>
      <c r="AG56" s="3"/>
    </row>
    <row r="59" ht="14.25" thickBot="1"/>
    <row r="60" spans="2:5" ht="16.5">
      <c r="B60" s="188">
        <f>IF(WEEKDAY(C60)=5,C60-4,IF(WEEKDAY(C60)=2,C60-1,IF(WEEKDAY(C60)=3,C60-2,IF(WEEKDAY(C60)=4,C60-3,IF(WEEKDAY(C60)=6,C60-5,IF(WEEKDAY(C60)=7,C60-6,C60))))))</f>
        <v>42071</v>
      </c>
      <c r="C60" s="105">
        <f ca="1">DATE(YEAR(TODAY()),3,1)+13</f>
        <v>42077</v>
      </c>
      <c r="D60" s="189" t="s">
        <v>230</v>
      </c>
      <c r="E60" s="190" t="str">
        <f ca="1">IF(AND(TODAY()&gt;=B60,TODAY()&lt;B67),CONCATENATE("Today is summertime"),CONCATENATE("Today is not summertime"))</f>
        <v>Today is summertime</v>
      </c>
    </row>
    <row r="61" spans="2:5" ht="13.5">
      <c r="B61" s="191" t="s">
        <v>231</v>
      </c>
      <c r="C61" s="192"/>
      <c r="D61" s="193"/>
      <c r="E61" s="194"/>
    </row>
    <row r="62" spans="2:5" ht="13.5">
      <c r="B62" s="195"/>
      <c r="C62" s="196"/>
      <c r="D62" s="193"/>
      <c r="E62" s="194"/>
    </row>
    <row r="63" spans="2:5" ht="13.5">
      <c r="B63" s="195"/>
      <c r="C63" s="196"/>
      <c r="D63" s="193"/>
      <c r="E63" s="194"/>
    </row>
    <row r="64" spans="2:5" ht="13.5">
      <c r="B64" s="195"/>
      <c r="C64" s="196"/>
      <c r="D64" s="193"/>
      <c r="E64" s="194"/>
    </row>
    <row r="65" spans="2:5" ht="13.5">
      <c r="B65" s="195"/>
      <c r="C65" s="196"/>
      <c r="D65" s="193"/>
      <c r="E65" s="194"/>
    </row>
    <row r="66" spans="2:5" ht="14.25" thickBot="1">
      <c r="B66" s="197"/>
      <c r="C66" s="198"/>
      <c r="D66" s="199"/>
      <c r="E66" s="194"/>
    </row>
    <row r="67" spans="2:5" ht="16.5">
      <c r="B67" s="188">
        <f>IF(WEEKDAY(C67)=5,C67-4,IF(WEEKDAY(C67)=2,C67-1,IF(WEEKDAY(C67)=3,C67-2,IF(WEEKDAY(C67)=4,C67-3,IF(WEEKDAY(C67)=6,C67-5,IF(WEEKDAY(C67)=7,C67-6,C67))))))</f>
        <v>42309</v>
      </c>
      <c r="C67" s="105">
        <f ca="1">DATE(YEAR(TODAY()),11,1)+6</f>
        <v>42315</v>
      </c>
      <c r="D67" s="189" t="s">
        <v>232</v>
      </c>
      <c r="E67" s="194">
        <f ca="1">IF(AND(TODAY()&gt;=B60,TODAY()&lt;B67),CONCATENATE(""),CONCATENATE("Today is not summertime"))</f>
      </c>
    </row>
    <row r="68" spans="2:5" ht="13.5">
      <c r="B68" s="191" t="s">
        <v>233</v>
      </c>
      <c r="C68" s="192"/>
      <c r="D68" s="193"/>
      <c r="E68" s="194"/>
    </row>
    <row r="69" spans="2:5" ht="13.5">
      <c r="B69" s="195"/>
      <c r="C69" s="196"/>
      <c r="D69" s="193"/>
      <c r="E69" s="194"/>
    </row>
    <row r="70" spans="2:5" ht="13.5">
      <c r="B70" s="195"/>
      <c r="C70" s="196"/>
      <c r="D70" s="193"/>
      <c r="E70" s="194"/>
    </row>
    <row r="71" spans="2:5" ht="13.5">
      <c r="B71" s="195"/>
      <c r="C71" s="196"/>
      <c r="D71" s="193"/>
      <c r="E71" s="194"/>
    </row>
    <row r="72" spans="2:5" ht="13.5">
      <c r="B72" s="195"/>
      <c r="C72" s="196"/>
      <c r="D72" s="193"/>
      <c r="E72" s="194"/>
    </row>
    <row r="73" spans="2:5" ht="14.25" thickBot="1">
      <c r="B73" s="197"/>
      <c r="C73" s="198"/>
      <c r="D73" s="199"/>
      <c r="E73" s="194"/>
    </row>
    <row r="74" spans="2:5" ht="16.5">
      <c r="B74" s="188">
        <f>IF(WEEKDAY(C74)=5,C74-4,IF(WEEKDAY(C74)=2,C74-1,IF(WEEKDAY(C74)=3,C74-2,IF(WEEKDAY(C74)=4,C74-3,IF(WEEKDAY(C74)=6,C74-5,IF(WEEKDAY(C74)=7,C74-6,C74))))))</f>
        <v>42281</v>
      </c>
      <c r="C74" s="200">
        <f ca="1">DATE(YEAR(TODAY()),10,1)+6</f>
        <v>42284</v>
      </c>
      <c r="D74" s="201" t="s">
        <v>234</v>
      </c>
      <c r="E74" s="194" t="str">
        <f ca="1">IF(OR(TODAY()&gt;=C74,TODAY()&lt;C81),CONCATENATE("Today is DST"),CONCATENATE("Today is not DST"))</f>
        <v>Today is not DST</v>
      </c>
    </row>
    <row r="75" spans="2:5" ht="13.5">
      <c r="B75" s="191" t="s">
        <v>235</v>
      </c>
      <c r="C75" s="192"/>
      <c r="D75" s="202"/>
      <c r="E75" s="194"/>
    </row>
    <row r="76" spans="2:5" ht="13.5">
      <c r="B76" s="195"/>
      <c r="C76" s="203"/>
      <c r="D76" s="202"/>
      <c r="E76" s="194"/>
    </row>
    <row r="77" spans="2:5" ht="13.5">
      <c r="B77" s="195"/>
      <c r="C77" s="196"/>
      <c r="D77" s="202"/>
      <c r="E77" s="194"/>
    </row>
    <row r="78" spans="2:5" ht="13.5">
      <c r="B78" s="195"/>
      <c r="C78" s="196"/>
      <c r="D78" s="202"/>
      <c r="E78" s="194"/>
    </row>
    <row r="79" spans="2:5" ht="13.5">
      <c r="B79" s="195"/>
      <c r="C79" s="196"/>
      <c r="D79" s="202"/>
      <c r="E79" s="194"/>
    </row>
    <row r="80" spans="2:5" ht="14.25" thickBot="1">
      <c r="B80" s="197"/>
      <c r="C80" s="198"/>
      <c r="D80" s="204"/>
      <c r="E80" s="194"/>
    </row>
    <row r="81" spans="2:5" ht="16.5">
      <c r="B81" s="188">
        <f>IF(WEEKDAY(C81)=5,C81-4,IF(WEEKDAY(C81)=2,C81-1,IF(WEEKDAY(C81)=3,C81-2,IF(WEEKDAY(C81)=4,C81-3,IF(WEEKDAY(C81)=6,C81-5,IF(WEEKDAY(C81)=7,C81-6,C81))))))</f>
        <v>42099</v>
      </c>
      <c r="C81" s="205">
        <f ca="1">DATE(YEAR(TODAY()),4,1)+6</f>
        <v>42101</v>
      </c>
      <c r="D81" s="201" t="s">
        <v>236</v>
      </c>
      <c r="E81" s="194" t="str">
        <f ca="1">IF(OR(TODAY()&gt;=C74,TODAY()&lt;C81),CONCATENATE(""),CONCATENATE("Today is not DST"))</f>
        <v>Today is not DST</v>
      </c>
    </row>
    <row r="82" spans="2:5" ht="13.5">
      <c r="B82" s="191" t="s">
        <v>237</v>
      </c>
      <c r="C82" s="192"/>
      <c r="D82" s="202"/>
      <c r="E82" s="194"/>
    </row>
    <row r="83" spans="2:5" ht="13.5">
      <c r="B83" s="195"/>
      <c r="C83" s="196"/>
      <c r="D83" s="202"/>
      <c r="E83" s="194"/>
    </row>
    <row r="84" spans="2:5" ht="13.5">
      <c r="B84" s="195"/>
      <c r="C84" s="196"/>
      <c r="D84" s="202"/>
      <c r="E84" s="194"/>
    </row>
    <row r="85" spans="2:5" ht="13.5">
      <c r="B85" s="195"/>
      <c r="C85" s="196"/>
      <c r="D85" s="202"/>
      <c r="E85" s="194"/>
    </row>
    <row r="86" spans="2:5" ht="13.5">
      <c r="B86" s="195"/>
      <c r="C86" s="196"/>
      <c r="D86" s="202"/>
      <c r="E86" s="194"/>
    </row>
    <row r="87" spans="2:5" ht="14.25" thickBot="1">
      <c r="B87" s="197"/>
      <c r="C87" s="198"/>
      <c r="D87" s="204"/>
      <c r="E87" s="194"/>
    </row>
    <row r="88" spans="2:5" ht="16.5">
      <c r="B88" s="206">
        <f>IF(WEEKDAY(C88)=5,C88-4,IF(WEEKDAY(C88)=2,C88-1,IF(WEEKDAY(C88)=3,C88-2,IF(WEEKDAY(C88)=4,C88-3,IF(WEEKDAY(C88)=6,C88-5,IF(WEEKDAY(C88)=7,C88-6,C88))))))</f>
        <v>42092</v>
      </c>
      <c r="C88" s="105">
        <f ca="1">DATE(YEAR(TODAY()),3,31)</f>
        <v>42094</v>
      </c>
      <c r="D88" s="207" t="s">
        <v>238</v>
      </c>
      <c r="E88" s="190" t="str">
        <f ca="1">IF(AND(TODAY()&gt;=B88,TODAY()&lt;B95),CONCATENATE("Today is summertime"),CONCATENATE("Today is not summertime"))</f>
        <v>Today is summertime</v>
      </c>
    </row>
    <row r="89" spans="2:5" ht="13.5">
      <c r="B89" s="191" t="s">
        <v>239</v>
      </c>
      <c r="C89" s="208"/>
      <c r="D89" s="209"/>
      <c r="E89" s="194"/>
    </row>
    <row r="90" spans="2:5" ht="13.5">
      <c r="B90" s="195"/>
      <c r="C90" s="196"/>
      <c r="D90" s="209"/>
      <c r="E90" s="194"/>
    </row>
    <row r="91" spans="2:5" ht="13.5">
      <c r="B91" s="195"/>
      <c r="C91" s="196"/>
      <c r="D91" s="209"/>
      <c r="E91" s="194"/>
    </row>
    <row r="92" spans="2:5" ht="13.5">
      <c r="B92" s="195"/>
      <c r="C92" s="196"/>
      <c r="D92" s="209"/>
      <c r="E92" s="194"/>
    </row>
    <row r="93" spans="2:5" ht="13.5">
      <c r="B93" s="195"/>
      <c r="C93" s="196"/>
      <c r="D93" s="209"/>
      <c r="E93" s="194"/>
    </row>
    <row r="94" spans="2:5" ht="14.25" thickBot="1">
      <c r="B94" s="197"/>
      <c r="C94" s="198"/>
      <c r="D94" s="210"/>
      <c r="E94" s="194"/>
    </row>
    <row r="95" spans="2:5" ht="16.5">
      <c r="B95" s="188">
        <f>IF(WEEKDAY(C95)=5,C95-4,IF(WEEKDAY(C95)=2,C95-1,IF(WEEKDAY(C95)=3,C95-2,IF(WEEKDAY(C95)=4,C95-3,IF(WEEKDAY(C95)=6,C95-5,IF(WEEKDAY(C95)=7,C95-6,C95))))))</f>
        <v>42302</v>
      </c>
      <c r="C95" s="105">
        <f ca="1">DATE(YEAR(TODAY()),10,31)</f>
        <v>42308</v>
      </c>
      <c r="D95" s="207" t="s">
        <v>240</v>
      </c>
      <c r="E95" s="194"/>
    </row>
    <row r="96" spans="2:5" ht="13.5">
      <c r="B96" s="191" t="s">
        <v>241</v>
      </c>
      <c r="C96" s="208"/>
      <c r="D96" s="209"/>
      <c r="E96" s="194"/>
    </row>
    <row r="97" spans="2:5" ht="13.5">
      <c r="B97" s="195"/>
      <c r="C97" s="196"/>
      <c r="D97" s="209"/>
      <c r="E97" s="194"/>
    </row>
    <row r="98" spans="2:5" ht="13.5">
      <c r="B98" s="195"/>
      <c r="C98" s="196"/>
      <c r="D98" s="209"/>
      <c r="E98" s="194"/>
    </row>
    <row r="99" spans="2:5" ht="13.5">
      <c r="B99" s="195"/>
      <c r="C99" s="196"/>
      <c r="D99" s="209"/>
      <c r="E99" s="194"/>
    </row>
    <row r="100" spans="2:5" ht="13.5">
      <c r="B100" s="195"/>
      <c r="C100" s="196"/>
      <c r="D100" s="209"/>
      <c r="E100" s="194"/>
    </row>
    <row r="101" spans="2:5" ht="14.25" thickBot="1">
      <c r="B101" s="197"/>
      <c r="C101" s="198"/>
      <c r="D101" s="210"/>
      <c r="E101" s="194"/>
    </row>
  </sheetData>
  <sheetProtection/>
  <mergeCells count="14">
    <mergeCell ref="D95:D101"/>
    <mergeCell ref="B96:B101"/>
    <mergeCell ref="D74:D80"/>
    <mergeCell ref="B75:B80"/>
    <mergeCell ref="D81:D87"/>
    <mergeCell ref="B82:B87"/>
    <mergeCell ref="D88:D94"/>
    <mergeCell ref="B89:B94"/>
    <mergeCell ref="AB32:AG34"/>
    <mergeCell ref="AC35:AD35"/>
    <mergeCell ref="D60:D66"/>
    <mergeCell ref="B61:B66"/>
    <mergeCell ref="D67:D73"/>
    <mergeCell ref="B68:B73"/>
  </mergeCells>
  <conditionalFormatting sqref="M13 X22:Z22 AC38">
    <cfRule type="expression" priority="184" dxfId="255" stopIfTrue="1">
      <formula>OR(LEFT(M13,FIND(":",M13)-2)-0&gt;22,LEFT(M13,FIND(":",M13)-2)-0&lt;7)</formula>
    </cfRule>
    <cfRule type="expression" priority="185" dxfId="256" stopIfTrue="1">
      <formula>AND(6&lt;LEFT(M13,FIND(":",M13)-2)-0,LEFT(M13,FIND(":",M13)-2)-0&lt;9)</formula>
    </cfRule>
    <cfRule type="expression" priority="186" dxfId="257" stopIfTrue="1">
      <formula>AND(8&lt;LEFT(M13,FIND(":",M13)-2)-0,LEFT(M13,FIND(":",M13)-2)-0&lt;16)</formula>
    </cfRule>
  </conditionalFormatting>
  <conditionalFormatting sqref="O13">
    <cfRule type="expression" priority="181" dxfId="255" stopIfTrue="1">
      <formula>OR(LEFT(O13,FIND(":",O13)-2)-0&gt;22,LEFT(O13,FIND(":",O13)-2)-0&lt;7)</formula>
    </cfRule>
    <cfRule type="expression" priority="182" dxfId="256" stopIfTrue="1">
      <formula>AND(6&lt;LEFT(O13,FIND(":",O13)-2)-0,LEFT(O13,FIND(":",O13)-2)-0&lt;9)</formula>
    </cfRule>
    <cfRule type="expression" priority="183" dxfId="257" stopIfTrue="1">
      <formula>AND(8&lt;LEFT(O13,FIND(":",O13)-2)-0,LEFT(O13,FIND(":",O13)-2)-0&lt;16)</formula>
    </cfRule>
  </conditionalFormatting>
  <conditionalFormatting sqref="L13">
    <cfRule type="expression" priority="178" dxfId="255" stopIfTrue="1">
      <formula>OR(LEFT(L13,FIND(":",L13)-2)-0&gt;22,LEFT(L13,FIND(":",L13)-2)-0&lt;7)</formula>
    </cfRule>
    <cfRule type="expression" priority="179" dxfId="256" stopIfTrue="1">
      <formula>AND(6&lt;LEFT(L13,FIND(":",L13)-2)-0,LEFT(L13,FIND(":",L13)-2)-0&lt;9)</formula>
    </cfRule>
    <cfRule type="expression" priority="180" dxfId="257" stopIfTrue="1">
      <formula>AND(8&lt;LEFT(L13,FIND(":",L13)-2)-0,LEFT(L13,FIND(":",L13)-2)-0&lt;16)</formula>
    </cfRule>
  </conditionalFormatting>
  <conditionalFormatting sqref="K13">
    <cfRule type="expression" priority="175" dxfId="255" stopIfTrue="1">
      <formula>OR(LEFT(K13,FIND(":",K13)-2)-0&gt;22,LEFT(K13,FIND(":",K13)-2)-0&lt;7)</formula>
    </cfRule>
    <cfRule type="expression" priority="176" dxfId="256" stopIfTrue="1">
      <formula>AND(6&lt;LEFT(K13,FIND(":",K13)-2)-0,LEFT(K13,FIND(":",K13)-2)-0&lt;9)</formula>
    </cfRule>
    <cfRule type="expression" priority="177" dxfId="257" stopIfTrue="1">
      <formula>AND(8&lt;LEFT(K13,FIND(":",K13)-2)-0,LEFT(K13,FIND(":",K13)-2)-0&lt;16)</formula>
    </cfRule>
  </conditionalFormatting>
  <conditionalFormatting sqref="J13">
    <cfRule type="expression" priority="172" dxfId="255" stopIfTrue="1">
      <formula>OR(LEFT(J13,FIND(":",J13)-2)-0&gt;22,LEFT(J13,FIND(":",J13)-2)-0&lt;7)</formula>
    </cfRule>
    <cfRule type="expression" priority="173" dxfId="256" stopIfTrue="1">
      <formula>AND(6&lt;LEFT(J13,FIND(":",J13)-2)-0,LEFT(J13,FIND(":",J13)-2)-0&lt;9)</formula>
    </cfRule>
    <cfRule type="expression" priority="174" dxfId="257" stopIfTrue="1">
      <formula>AND(8&lt;LEFT(J13,FIND(":",J13)-2)-0,LEFT(J13,FIND(":",J13)-2)-0&lt;16)</formula>
    </cfRule>
  </conditionalFormatting>
  <conditionalFormatting sqref="I13">
    <cfRule type="expression" priority="169" dxfId="255" stopIfTrue="1">
      <formula>OR(LEFT(I13,FIND(":",I13)-2)-0&gt;22,LEFT(I13,FIND(":",I13)-2)-0&lt;7)</formula>
    </cfRule>
    <cfRule type="expression" priority="170" dxfId="256" stopIfTrue="1">
      <formula>AND(6&lt;LEFT(I13,FIND(":",I13)-2)-0,LEFT(I13,FIND(":",I13)-2)-0&lt;9)</formula>
    </cfRule>
    <cfRule type="expression" priority="171" dxfId="257" stopIfTrue="1">
      <formula>AND(8&lt;LEFT(I13,FIND(":",I13)-2)-0,LEFT(I13,FIND(":",I13)-2)-0&lt;16)</formula>
    </cfRule>
  </conditionalFormatting>
  <conditionalFormatting sqref="P13">
    <cfRule type="expression" priority="166" dxfId="255" stopIfTrue="1">
      <formula>OR(LEFT(P13,FIND(":",P13)-2)-0&gt;22,LEFT(P13,FIND(":",P13)-2)-0&lt;7)</formula>
    </cfRule>
    <cfRule type="expression" priority="167" dxfId="256" stopIfTrue="1">
      <formula>AND(6&lt;LEFT(P13,FIND(":",P13)-2)-0,LEFT(P13,FIND(":",P13)-2)-0&lt;9)</formula>
    </cfRule>
    <cfRule type="expression" priority="168" dxfId="257" stopIfTrue="1">
      <formula>AND(8&lt;LEFT(P13,FIND(":",P13)-2)-0,LEFT(P13,FIND(":",P13)-2)-0&lt;16)</formula>
    </cfRule>
  </conditionalFormatting>
  <conditionalFormatting sqref="Q13">
    <cfRule type="expression" priority="163" dxfId="255" stopIfTrue="1">
      <formula>OR(LEFT(Q13,FIND(":",Q13)-2)-0&gt;22,LEFT(Q13,FIND(":",Q13)-2)-0&lt;7)</formula>
    </cfRule>
    <cfRule type="expression" priority="164" dxfId="256" stopIfTrue="1">
      <formula>AND(6&lt;LEFT(Q13,FIND(":",Q13)-2)-0,LEFT(Q13,FIND(":",Q13)-2)-0&lt;9)</formula>
    </cfRule>
    <cfRule type="expression" priority="165" dxfId="257" stopIfTrue="1">
      <formula>AND(8&lt;LEFT(Q13,FIND(":",Q13)-2)-0,LEFT(Q13,FIND(":",Q13)-2)-0&lt;16)</formula>
    </cfRule>
  </conditionalFormatting>
  <conditionalFormatting sqref="R13:X13">
    <cfRule type="expression" priority="160" dxfId="255" stopIfTrue="1">
      <formula>OR(LEFT(R13,FIND(":",R13)-2)-0&gt;22,LEFT(R13,FIND(":",R13)-2)-0&lt;7)</formula>
    </cfRule>
    <cfRule type="expression" priority="161" dxfId="256" stopIfTrue="1">
      <formula>AND(6&lt;LEFT(R13,FIND(":",R13)-2)-0,LEFT(R13,FIND(":",R13)-2)-0&lt;9)</formula>
    </cfRule>
    <cfRule type="expression" priority="162" dxfId="257" stopIfTrue="1">
      <formula>AND(8&lt;LEFT(R13,FIND(":",R13)-2)-0,LEFT(R13,FIND(":",R13)-2)-0&lt;16)</formula>
    </cfRule>
  </conditionalFormatting>
  <conditionalFormatting sqref="Y13:Z13">
    <cfRule type="expression" priority="157" dxfId="255" stopIfTrue="1">
      <formula>OR(LEFT(Y13,FIND(":",Y13)-2)-0&gt;22,LEFT(Y13,FIND(":",Y13)-2)-0&lt;7)</formula>
    </cfRule>
    <cfRule type="expression" priority="158" dxfId="256" stopIfTrue="1">
      <formula>AND(6&lt;LEFT(Y13,FIND(":",Y13)-2)-0,LEFT(Y13,FIND(":",Y13)-2)-0&lt;9)</formula>
    </cfRule>
    <cfRule type="expression" priority="159" dxfId="257" stopIfTrue="1">
      <formula>AND(8&lt;LEFT(Y13,FIND(":",Y13)-2)-0,LEFT(Y13,FIND(":",Y13)-2)-0&lt;16)</formula>
    </cfRule>
  </conditionalFormatting>
  <conditionalFormatting sqref="C13:H13">
    <cfRule type="expression" priority="154" dxfId="255" stopIfTrue="1">
      <formula>OR(LEFT(C13,FIND(":",C13)-2)-0&gt;22,LEFT(C13,FIND(":",C13)-2)-0&lt;7)</formula>
    </cfRule>
    <cfRule type="expression" priority="155" dxfId="256" stopIfTrue="1">
      <formula>AND(6&lt;LEFT(C13,FIND(":",C13)-2)-0,LEFT(C13,FIND(":",C13)-2)-0&lt;9)</formula>
    </cfRule>
    <cfRule type="expression" priority="156" dxfId="257" stopIfTrue="1">
      <formula>AND(8&lt;LEFT(C13,FIND(":",C13)-2)-0,LEFT(C13,FIND(":",C13)-2)-0&lt;16)</formula>
    </cfRule>
  </conditionalFormatting>
  <conditionalFormatting sqref="C22:V22">
    <cfRule type="expression" priority="151" dxfId="255" stopIfTrue="1">
      <formula>OR(LEFT(C22,FIND(":",C22)-2)-0&gt;22,LEFT(C22,FIND(":",C22)-2)-0&lt;7)</formula>
    </cfRule>
    <cfRule type="expression" priority="152" dxfId="256" stopIfTrue="1">
      <formula>AND(6&lt;LEFT(C22,FIND(":",C22)-2)-0,LEFT(C22,FIND(":",C22)-2)-0&lt;9)</formula>
    </cfRule>
    <cfRule type="expression" priority="153" dxfId="257" stopIfTrue="1">
      <formula>AND(8&lt;LEFT(C22,FIND(":",C22)-2)-0,LEFT(C22,FIND(":",C22)-2)-0&lt;16)</formula>
    </cfRule>
  </conditionalFormatting>
  <conditionalFormatting sqref="D2:Z2">
    <cfRule type="expression" priority="148" dxfId="255" stopIfTrue="1">
      <formula>OR(LEFT(D2,FIND(":",D2)-2)-0&gt;22,LEFT(D2,FIND(":",D2)-2)-0&lt;7)</formula>
    </cfRule>
    <cfRule type="expression" priority="149" dxfId="256" stopIfTrue="1">
      <formula>AND(6&lt;LEFT(D2,FIND(":",D2)-2)-0,LEFT(D2,FIND(":",D2)-2)-0&lt;9)</formula>
    </cfRule>
    <cfRule type="expression" priority="150" dxfId="257" stopIfTrue="1">
      <formula>AND(8&lt;LEFT(D2,FIND(":",D2)-2)-0,LEFT(D2,FIND(":",D2)-2)-0&lt;16)</formula>
    </cfRule>
  </conditionalFormatting>
  <conditionalFormatting sqref="C3">
    <cfRule type="expression" priority="145" dxfId="255" stopIfTrue="1">
      <formula>OR(LEFT(C3,FIND(":",C3)-2)-0&gt;22,LEFT(C3,FIND(":",C3)-2)-0&lt;7)</formula>
    </cfRule>
    <cfRule type="expression" priority="146" dxfId="256" stopIfTrue="1">
      <formula>AND(6&lt;LEFT(C3,FIND(":",C3)-2)-0,LEFT(C3,FIND(":",C3)-2)-0&lt;9)</formula>
    </cfRule>
    <cfRule type="expression" priority="147" dxfId="257" stopIfTrue="1">
      <formula>AND(8&lt;LEFT(C3,FIND(":",C3)-2)-0,LEFT(C3,FIND(":",C3)-2)-0&lt;16)</formula>
    </cfRule>
  </conditionalFormatting>
  <conditionalFormatting sqref="P14:Z14">
    <cfRule type="expression" priority="142" dxfId="255" stopIfTrue="1">
      <formula>OR(LEFT(P14,FIND(":",P14)-2)-0&gt;22,LEFT(P14,FIND(":",P14)-2)-0&lt;7)</formula>
    </cfRule>
    <cfRule type="expression" priority="143" dxfId="256" stopIfTrue="1">
      <formula>AND(6&lt;LEFT(P14,FIND(":",P14)-2)-0,LEFT(P14,FIND(":",P14)-2)-0&lt;9)</formula>
    </cfRule>
    <cfRule type="expression" priority="144" dxfId="257" stopIfTrue="1">
      <formula>AND(8&lt;LEFT(P14,FIND(":",P14)-2)-0,LEFT(P14,FIND(":",P14)-2)-0&lt;16)</formula>
    </cfRule>
  </conditionalFormatting>
  <conditionalFormatting sqref="B1">
    <cfRule type="expression" priority="139" dxfId="255" stopIfTrue="1">
      <formula>OR(HOUR(A1)&gt;22,HOUR(A1)&lt;7)</formula>
    </cfRule>
    <cfRule type="expression" priority="140" dxfId="256" stopIfTrue="1">
      <formula>AND(6&lt;HOUR(A1),HOUR(A1)&lt;9)</formula>
    </cfRule>
    <cfRule type="expression" priority="141" dxfId="257" stopIfTrue="1">
      <formula>AND(8&lt;HOUR(A1),HOUR(A1)&lt;16)</formula>
    </cfRule>
  </conditionalFormatting>
  <conditionalFormatting sqref="E3:Z3">
    <cfRule type="expression" priority="136" dxfId="255" stopIfTrue="1">
      <formula>OR(LEFT(E3,FIND(":",E3)-2)-0&gt;22,LEFT(E3,FIND(":",E3)-2)-0&lt;7)</formula>
    </cfRule>
    <cfRule type="expression" priority="137" dxfId="256" stopIfTrue="1">
      <formula>AND(6&lt;LEFT(E3,FIND(":",E3)-2)-0,LEFT(E3,FIND(":",E3)-2)-0&lt;9)</formula>
    </cfRule>
    <cfRule type="expression" priority="138" dxfId="257" stopIfTrue="1">
      <formula>AND(8&lt;LEFT(E3,FIND(":",E3)-2)-0,LEFT(E3,FIND(":",E3)-2)-0&lt;16)</formula>
    </cfRule>
  </conditionalFormatting>
  <conditionalFormatting sqref="C4:D4">
    <cfRule type="expression" priority="133" dxfId="255" stopIfTrue="1">
      <formula>OR(LEFT(C4,FIND(":",C4)-2)-0&gt;22,LEFT(C4,FIND(":",C4)-2)-0&lt;7)</formula>
    </cfRule>
    <cfRule type="expression" priority="134" dxfId="256" stopIfTrue="1">
      <formula>AND(6&lt;LEFT(C4,FIND(":",C4)-2)-0,LEFT(C4,FIND(":",C4)-2)-0&lt;9)</formula>
    </cfRule>
    <cfRule type="expression" priority="135" dxfId="257" stopIfTrue="1">
      <formula>AND(8&lt;LEFT(C4,FIND(":",C4)-2)-0,LEFT(C4,FIND(":",C4)-2)-0&lt;16)</formula>
    </cfRule>
  </conditionalFormatting>
  <conditionalFormatting sqref="F4:Z4">
    <cfRule type="expression" priority="130" dxfId="255" stopIfTrue="1">
      <formula>OR(LEFT(F4,FIND(":",F4)-2)-0&gt;22,LEFT(F4,FIND(":",F4)-2)-0&lt;7)</formula>
    </cfRule>
    <cfRule type="expression" priority="131" dxfId="256" stopIfTrue="1">
      <formula>AND(6&lt;LEFT(F4,FIND(":",F4)-2)-0,LEFT(F4,FIND(":",F4)-2)-0&lt;9)</formula>
    </cfRule>
    <cfRule type="expression" priority="132" dxfId="257" stopIfTrue="1">
      <formula>AND(8&lt;LEFT(F4,FIND(":",F4)-2)-0,LEFT(F4,FIND(":",F4)-2)-0&lt;16)</formula>
    </cfRule>
  </conditionalFormatting>
  <conditionalFormatting sqref="C5:E5">
    <cfRule type="expression" priority="127" dxfId="255" stopIfTrue="1">
      <formula>OR(LEFT(C5,FIND(":",C5)-2)-0&gt;22,LEFT(C5,FIND(":",C5)-2)-0&lt;7)</formula>
    </cfRule>
    <cfRule type="expression" priority="128" dxfId="256" stopIfTrue="1">
      <formula>AND(6&lt;LEFT(C5,FIND(":",C5)-2)-0,LEFT(C5,FIND(":",C5)-2)-0&lt;9)</formula>
    </cfRule>
    <cfRule type="expression" priority="129" dxfId="257" stopIfTrue="1">
      <formula>AND(8&lt;LEFT(C5,FIND(":",C5)-2)-0,LEFT(C5,FIND(":",C5)-2)-0&lt;16)</formula>
    </cfRule>
  </conditionalFormatting>
  <conditionalFormatting sqref="G5:Z5">
    <cfRule type="expression" priority="124" dxfId="255" stopIfTrue="1">
      <formula>OR(LEFT(G5,FIND(":",G5)-2)-0&gt;22,LEFT(G5,FIND(":",G5)-2)-0&lt;7)</formula>
    </cfRule>
    <cfRule type="expression" priority="125" dxfId="256" stopIfTrue="1">
      <formula>AND(6&lt;LEFT(G5,FIND(":",G5)-2)-0,LEFT(G5,FIND(":",G5)-2)-0&lt;9)</formula>
    </cfRule>
    <cfRule type="expression" priority="126" dxfId="257" stopIfTrue="1">
      <formula>AND(8&lt;LEFT(G5,FIND(":",G5)-2)-0,LEFT(G5,FIND(":",G5)-2)-0&lt;16)</formula>
    </cfRule>
  </conditionalFormatting>
  <conditionalFormatting sqref="C6:F6">
    <cfRule type="expression" priority="121" dxfId="255" stopIfTrue="1">
      <formula>OR(LEFT(C6,FIND(":",C6)-2)-0&gt;22,LEFT(C6,FIND(":",C6)-2)-0&lt;7)</formula>
    </cfRule>
    <cfRule type="expression" priority="122" dxfId="256" stopIfTrue="1">
      <formula>AND(6&lt;LEFT(C6,FIND(":",C6)-2)-0,LEFT(C6,FIND(":",C6)-2)-0&lt;9)</formula>
    </cfRule>
    <cfRule type="expression" priority="123" dxfId="257" stopIfTrue="1">
      <formula>AND(8&lt;LEFT(C6,FIND(":",C6)-2)-0,LEFT(C6,FIND(":",C6)-2)-0&lt;16)</formula>
    </cfRule>
  </conditionalFormatting>
  <conditionalFormatting sqref="H6:Z6">
    <cfRule type="expression" priority="118" dxfId="255" stopIfTrue="1">
      <formula>OR(LEFT(H6,FIND(":",H6)-2)-0&gt;22,LEFT(H6,FIND(":",H6)-2)-0&lt;7)</formula>
    </cfRule>
    <cfRule type="expression" priority="119" dxfId="256" stopIfTrue="1">
      <formula>AND(6&lt;LEFT(H6,FIND(":",H6)-2)-0,LEFT(H6,FIND(":",H6)-2)-0&lt;9)</formula>
    </cfRule>
    <cfRule type="expression" priority="120" dxfId="257" stopIfTrue="1">
      <formula>AND(8&lt;LEFT(H6,FIND(":",H6)-2)-0,LEFT(H6,FIND(":",H6)-2)-0&lt;16)</formula>
    </cfRule>
  </conditionalFormatting>
  <conditionalFormatting sqref="C7:G7">
    <cfRule type="expression" priority="115" dxfId="255" stopIfTrue="1">
      <formula>OR(LEFT(C7,FIND(":",C7)-2)-0&gt;22,LEFT(C7,FIND(":",C7)-2)-0&lt;7)</formula>
    </cfRule>
    <cfRule type="expression" priority="116" dxfId="256" stopIfTrue="1">
      <formula>AND(6&lt;LEFT(C7,FIND(":",C7)-2)-0,LEFT(C7,FIND(":",C7)-2)-0&lt;9)</formula>
    </cfRule>
    <cfRule type="expression" priority="117" dxfId="257" stopIfTrue="1">
      <formula>AND(8&lt;LEFT(C7,FIND(":",C7)-2)-0,LEFT(C7,FIND(":",C7)-2)-0&lt;16)</formula>
    </cfRule>
  </conditionalFormatting>
  <conditionalFormatting sqref="I7:Z7">
    <cfRule type="expression" priority="112" dxfId="255" stopIfTrue="1">
      <formula>OR(LEFT(I7,FIND(":",I7)-2)-0&gt;22,LEFT(I7,FIND(":",I7)-2)-0&lt;7)</formula>
    </cfRule>
    <cfRule type="expression" priority="113" dxfId="256" stopIfTrue="1">
      <formula>AND(6&lt;LEFT(I7,FIND(":",I7)-2)-0,LEFT(I7,FIND(":",I7)-2)-0&lt;9)</formula>
    </cfRule>
    <cfRule type="expression" priority="114" dxfId="257" stopIfTrue="1">
      <formula>AND(8&lt;LEFT(I7,FIND(":",I7)-2)-0,LEFT(I7,FIND(":",I7)-2)-0&lt;16)</formula>
    </cfRule>
  </conditionalFormatting>
  <conditionalFormatting sqref="C8:H8">
    <cfRule type="expression" priority="109" dxfId="255" stopIfTrue="1">
      <formula>OR(LEFT(C8,FIND(":",C8)-2)-0&gt;22,LEFT(C8,FIND(":",C8)-2)-0&lt;7)</formula>
    </cfRule>
    <cfRule type="expression" priority="110" dxfId="256" stopIfTrue="1">
      <formula>AND(6&lt;LEFT(C8,FIND(":",C8)-2)-0,LEFT(C8,FIND(":",C8)-2)-0&lt;9)</formula>
    </cfRule>
    <cfRule type="expression" priority="111" dxfId="257" stopIfTrue="1">
      <formula>AND(8&lt;LEFT(C8,FIND(":",C8)-2)-0,LEFT(C8,FIND(":",C8)-2)-0&lt;16)</formula>
    </cfRule>
  </conditionalFormatting>
  <conditionalFormatting sqref="J8:Z8">
    <cfRule type="expression" priority="106" dxfId="255" stopIfTrue="1">
      <formula>OR(LEFT(J8,FIND(":",J8)-2)-0&gt;22,LEFT(J8,FIND(":",J8)-2)-0&lt;7)</formula>
    </cfRule>
    <cfRule type="expression" priority="107" dxfId="256" stopIfTrue="1">
      <formula>AND(6&lt;LEFT(J8,FIND(":",J8)-2)-0,LEFT(J8,FIND(":",J8)-2)-0&lt;9)</formula>
    </cfRule>
    <cfRule type="expression" priority="108" dxfId="257" stopIfTrue="1">
      <formula>AND(8&lt;LEFT(J8,FIND(":",J8)-2)-0,LEFT(J8,FIND(":",J8)-2)-0&lt;16)</formula>
    </cfRule>
  </conditionalFormatting>
  <conditionalFormatting sqref="C9:I9">
    <cfRule type="expression" priority="103" dxfId="255" stopIfTrue="1">
      <formula>OR(LEFT(C9,FIND(":",C9)-2)-0&gt;22,LEFT(C9,FIND(":",C9)-2)-0&lt;7)</formula>
    </cfRule>
    <cfRule type="expression" priority="104" dxfId="256" stopIfTrue="1">
      <formula>AND(6&lt;LEFT(C9,FIND(":",C9)-2)-0,LEFT(C9,FIND(":",C9)-2)-0&lt;9)</formula>
    </cfRule>
    <cfRule type="expression" priority="105" dxfId="257" stopIfTrue="1">
      <formula>AND(8&lt;LEFT(C9,FIND(":",C9)-2)-0,LEFT(C9,FIND(":",C9)-2)-0&lt;16)</formula>
    </cfRule>
  </conditionalFormatting>
  <conditionalFormatting sqref="K9:Z9">
    <cfRule type="expression" priority="100" dxfId="255" stopIfTrue="1">
      <formula>OR(LEFT(K9,FIND(":",K9)-2)-0&gt;22,LEFT(K9,FIND(":",K9)-2)-0&lt;7)</formula>
    </cfRule>
    <cfRule type="expression" priority="101" dxfId="256" stopIfTrue="1">
      <formula>AND(6&lt;LEFT(K9,FIND(":",K9)-2)-0,LEFT(K9,FIND(":",K9)-2)-0&lt;9)</formula>
    </cfRule>
    <cfRule type="expression" priority="102" dxfId="257" stopIfTrue="1">
      <formula>AND(8&lt;LEFT(K9,FIND(":",K9)-2)-0,LEFT(K9,FIND(":",K9)-2)-0&lt;16)</formula>
    </cfRule>
  </conditionalFormatting>
  <conditionalFormatting sqref="C10:J10">
    <cfRule type="expression" priority="97" dxfId="255" stopIfTrue="1">
      <formula>OR(LEFT(C10,FIND(":",C10)-2)-0&gt;22,LEFT(C10,FIND(":",C10)-2)-0&lt;7)</formula>
    </cfRule>
    <cfRule type="expression" priority="98" dxfId="256" stopIfTrue="1">
      <formula>AND(6&lt;LEFT(C10,FIND(":",C10)-2)-0,LEFT(C10,FIND(":",C10)-2)-0&lt;9)</formula>
    </cfRule>
    <cfRule type="expression" priority="99" dxfId="257" stopIfTrue="1">
      <formula>AND(8&lt;LEFT(C10,FIND(":",C10)-2)-0,LEFT(C10,FIND(":",C10)-2)-0&lt;16)</formula>
    </cfRule>
  </conditionalFormatting>
  <conditionalFormatting sqref="L10:Z10">
    <cfRule type="expression" priority="94" dxfId="255" stopIfTrue="1">
      <formula>OR(LEFT(L10,FIND(":",L10)-2)-0&gt;22,LEFT(L10,FIND(":",L10)-2)-0&lt;7)</formula>
    </cfRule>
    <cfRule type="expression" priority="95" dxfId="256" stopIfTrue="1">
      <formula>AND(6&lt;LEFT(L10,FIND(":",L10)-2)-0,LEFT(L10,FIND(":",L10)-2)-0&lt;9)</formula>
    </cfRule>
    <cfRule type="expression" priority="96" dxfId="257" stopIfTrue="1">
      <formula>AND(8&lt;LEFT(L10,FIND(":",L10)-2)-0,LEFT(L10,FIND(":",L10)-2)-0&lt;16)</formula>
    </cfRule>
  </conditionalFormatting>
  <conditionalFormatting sqref="C11:K11">
    <cfRule type="expression" priority="91" dxfId="255" stopIfTrue="1">
      <formula>OR(LEFT(C11,FIND(":",C11)-2)-0&gt;22,LEFT(C11,FIND(":",C11)-2)-0&lt;7)</formula>
    </cfRule>
    <cfRule type="expression" priority="92" dxfId="256" stopIfTrue="1">
      <formula>AND(6&lt;LEFT(C11,FIND(":",C11)-2)-0,LEFT(C11,FIND(":",C11)-2)-0&lt;9)</formula>
    </cfRule>
    <cfRule type="expression" priority="93" dxfId="257" stopIfTrue="1">
      <formula>AND(8&lt;LEFT(C11,FIND(":",C11)-2)-0,LEFT(C11,FIND(":",C11)-2)-0&lt;16)</formula>
    </cfRule>
  </conditionalFormatting>
  <conditionalFormatting sqref="M11:Z11">
    <cfRule type="expression" priority="88" dxfId="255" stopIfTrue="1">
      <formula>OR(LEFT(M11,FIND(":",M11)-2)-0&gt;22,LEFT(M11,FIND(":",M11)-2)-0&lt;7)</formula>
    </cfRule>
    <cfRule type="expression" priority="89" dxfId="256" stopIfTrue="1">
      <formula>AND(6&lt;LEFT(M11,FIND(":",M11)-2)-0,LEFT(M11,FIND(":",M11)-2)-0&lt;9)</formula>
    </cfRule>
    <cfRule type="expression" priority="90" dxfId="257" stopIfTrue="1">
      <formula>AND(8&lt;LEFT(M11,FIND(":",M11)-2)-0,LEFT(M11,FIND(":",M11)-2)-0&lt;16)</formula>
    </cfRule>
  </conditionalFormatting>
  <conditionalFormatting sqref="C12:L12">
    <cfRule type="expression" priority="85" dxfId="255" stopIfTrue="1">
      <formula>OR(LEFT(C12,FIND(":",C12)-2)-0&gt;22,LEFT(C12,FIND(":",C12)-2)-0&lt;7)</formula>
    </cfRule>
    <cfRule type="expression" priority="86" dxfId="256" stopIfTrue="1">
      <formula>AND(6&lt;LEFT(C12,FIND(":",C12)-2)-0,LEFT(C12,FIND(":",C12)-2)-0&lt;9)</formula>
    </cfRule>
    <cfRule type="expression" priority="87" dxfId="257" stopIfTrue="1">
      <formula>AND(8&lt;LEFT(C12,FIND(":",C12)-2)-0,LEFT(C12,FIND(":",C12)-2)-0&lt;16)</formula>
    </cfRule>
  </conditionalFormatting>
  <conditionalFormatting sqref="N12:Z12">
    <cfRule type="expression" priority="82" dxfId="255" stopIfTrue="1">
      <formula>OR(LEFT(N12,FIND(":",N12)-2)-0&gt;22,LEFT(N12,FIND(":",N12)-2)-0&lt;7)</formula>
    </cfRule>
    <cfRule type="expression" priority="83" dxfId="256" stopIfTrue="1">
      <formula>AND(6&lt;LEFT(N12,FIND(":",N12)-2)-0,LEFT(N12,FIND(":",N12)-2)-0&lt;9)</formula>
    </cfRule>
    <cfRule type="expression" priority="84" dxfId="257" stopIfTrue="1">
      <formula>AND(8&lt;LEFT(N12,FIND(":",N12)-2)-0,LEFT(N12,FIND(":",N12)-2)-0&lt;16)</formula>
    </cfRule>
  </conditionalFormatting>
  <conditionalFormatting sqref="C14:N14">
    <cfRule type="expression" priority="79" dxfId="255" stopIfTrue="1">
      <formula>OR(LEFT(C14,FIND(":",C14)-2)-0&gt;22,LEFT(C14,FIND(":",C14)-2)-0&lt;7)</formula>
    </cfRule>
    <cfRule type="expression" priority="80" dxfId="256" stopIfTrue="1">
      <formula>AND(6&lt;LEFT(C14,FIND(":",C14)-2)-0,LEFT(C14,FIND(":",C14)-2)-0&lt;9)</formula>
    </cfRule>
    <cfRule type="expression" priority="81" dxfId="257" stopIfTrue="1">
      <formula>AND(8&lt;LEFT(C14,FIND(":",C14)-2)-0,LEFT(C14,FIND(":",C14)-2)-0&lt;16)</formula>
    </cfRule>
  </conditionalFormatting>
  <conditionalFormatting sqref="C15:O15">
    <cfRule type="expression" priority="76" dxfId="255" stopIfTrue="1">
      <formula>OR(LEFT(C15,FIND(":",C15)-2)-0&gt;22,LEFT(C15,FIND(":",C15)-2)-0&lt;7)</formula>
    </cfRule>
    <cfRule type="expression" priority="77" dxfId="256" stopIfTrue="1">
      <formula>AND(6&lt;LEFT(C15,FIND(":",C15)-2)-0,LEFT(C15,FIND(":",C15)-2)-0&lt;9)</formula>
    </cfRule>
    <cfRule type="expression" priority="78" dxfId="257" stopIfTrue="1">
      <formula>AND(8&lt;LEFT(C15,FIND(":",C15)-2)-0,LEFT(C15,FIND(":",C15)-2)-0&lt;16)</formula>
    </cfRule>
  </conditionalFormatting>
  <conditionalFormatting sqref="Q15:Z15">
    <cfRule type="expression" priority="73" dxfId="255" stopIfTrue="1">
      <formula>OR(LEFT(Q15,FIND(":",Q15)-2)-0&gt;22,LEFT(Q15,FIND(":",Q15)-2)-0&lt;7)</formula>
    </cfRule>
    <cfRule type="expression" priority="74" dxfId="256" stopIfTrue="1">
      <formula>AND(6&lt;LEFT(Q15,FIND(":",Q15)-2)-0,LEFT(Q15,FIND(":",Q15)-2)-0&lt;9)</formula>
    </cfRule>
    <cfRule type="expression" priority="75" dxfId="257" stopIfTrue="1">
      <formula>AND(8&lt;LEFT(Q15,FIND(":",Q15)-2)-0,LEFT(Q15,FIND(":",Q15)-2)-0&lt;16)</formula>
    </cfRule>
  </conditionalFormatting>
  <conditionalFormatting sqref="C16:P16">
    <cfRule type="expression" priority="70" dxfId="255" stopIfTrue="1">
      <formula>OR(LEFT(C16,FIND(":",C16)-2)-0&gt;22,LEFT(C16,FIND(":",C16)-2)-0&lt;7)</formula>
    </cfRule>
    <cfRule type="expression" priority="71" dxfId="256" stopIfTrue="1">
      <formula>AND(6&lt;LEFT(C16,FIND(":",C16)-2)-0,LEFT(C16,FIND(":",C16)-2)-0&lt;9)</formula>
    </cfRule>
    <cfRule type="expression" priority="72" dxfId="257" stopIfTrue="1">
      <formula>AND(8&lt;LEFT(C16,FIND(":",C16)-2)-0,LEFT(C16,FIND(":",C16)-2)-0&lt;16)</formula>
    </cfRule>
  </conditionalFormatting>
  <conditionalFormatting sqref="L17:Q17">
    <cfRule type="expression" priority="67" dxfId="255" stopIfTrue="1">
      <formula>OR(LEFT(L17,FIND(":",L17)-2)-0&gt;22,LEFT(L17,FIND(":",L17)-2)-0&lt;7)</formula>
    </cfRule>
    <cfRule type="expression" priority="68" dxfId="256" stopIfTrue="1">
      <formula>AND(6&lt;LEFT(L17,FIND(":",L17)-2)-0,LEFT(L17,FIND(":",L17)-2)-0&lt;9)</formula>
    </cfRule>
    <cfRule type="expression" priority="69" dxfId="257" stopIfTrue="1">
      <formula>AND(8&lt;LEFT(L17,FIND(":",L17)-2)-0,LEFT(L17,FIND(":",L17)-2)-0&lt;16)</formula>
    </cfRule>
  </conditionalFormatting>
  <conditionalFormatting sqref="R16:Z16">
    <cfRule type="expression" priority="64" dxfId="255" stopIfTrue="1">
      <formula>OR(LEFT(R16,FIND(":",R16)-2)-0&gt;22,LEFT(R16,FIND(":",R16)-2)-0&lt;7)</formula>
    </cfRule>
    <cfRule type="expression" priority="65" dxfId="256" stopIfTrue="1">
      <formula>AND(6&lt;LEFT(R16,FIND(":",R16)-2)-0,LEFT(R16,FIND(":",R16)-2)-0&lt;9)</formula>
    </cfRule>
    <cfRule type="expression" priority="66" dxfId="257" stopIfTrue="1">
      <formula>AND(8&lt;LEFT(R16,FIND(":",R16)-2)-0,LEFT(R16,FIND(":",R16)-2)-0&lt;16)</formula>
    </cfRule>
  </conditionalFormatting>
  <conditionalFormatting sqref="C17:K17">
    <cfRule type="expression" priority="61" dxfId="255" stopIfTrue="1">
      <formula>OR(LEFT(C17,FIND(":",C17)-2)-0&gt;22,LEFT(C17,FIND(":",C17)-2)-0&lt;7)</formula>
    </cfRule>
    <cfRule type="expression" priority="62" dxfId="256" stopIfTrue="1">
      <formula>AND(6&lt;LEFT(C17,FIND(":",C17)-2)-0,LEFT(C17,FIND(":",C17)-2)-0&lt;9)</formula>
    </cfRule>
    <cfRule type="expression" priority="63" dxfId="257" stopIfTrue="1">
      <formula>AND(8&lt;LEFT(C17,FIND(":",C17)-2)-0,LEFT(C17,FIND(":",C17)-2)-0&lt;16)</formula>
    </cfRule>
  </conditionalFormatting>
  <conditionalFormatting sqref="S17:Z17">
    <cfRule type="expression" priority="58" dxfId="255" stopIfTrue="1">
      <formula>OR(LEFT(S17,FIND(":",S17)-2)-0&gt;22,LEFT(S17,FIND(":",S17)-2)-0&lt;7)</formula>
    </cfRule>
    <cfRule type="expression" priority="59" dxfId="256" stopIfTrue="1">
      <formula>AND(6&lt;LEFT(S17,FIND(":",S17)-2)-0,LEFT(S17,FIND(":",S17)-2)-0&lt;9)</formula>
    </cfRule>
    <cfRule type="expression" priority="60" dxfId="257" stopIfTrue="1">
      <formula>AND(8&lt;LEFT(S17,FIND(":",S17)-2)-0,LEFT(S17,FIND(":",S17)-2)-0&lt;16)</formula>
    </cfRule>
  </conditionalFormatting>
  <conditionalFormatting sqref="C18:R18">
    <cfRule type="expression" priority="55" dxfId="255" stopIfTrue="1">
      <formula>OR(LEFT(C18,FIND(":",C18)-2)-0&gt;22,LEFT(C18,FIND(":",C18)-2)-0&lt;7)</formula>
    </cfRule>
    <cfRule type="expression" priority="56" dxfId="256" stopIfTrue="1">
      <formula>AND(6&lt;LEFT(C18,FIND(":",C18)-2)-0,LEFT(C18,FIND(":",C18)-2)-0&lt;9)</formula>
    </cfRule>
    <cfRule type="expression" priority="57" dxfId="257" stopIfTrue="1">
      <formula>AND(8&lt;LEFT(C18,FIND(":",C18)-2)-0,LEFT(C18,FIND(":",C18)-2)-0&lt;16)</formula>
    </cfRule>
  </conditionalFormatting>
  <conditionalFormatting sqref="T18:Z18">
    <cfRule type="expression" priority="52" dxfId="255" stopIfTrue="1">
      <formula>OR(LEFT(T18,FIND(":",T18)-2)-0&gt;22,LEFT(T18,FIND(":",T18)-2)-0&lt;7)</formula>
    </cfRule>
    <cfRule type="expression" priority="53" dxfId="256" stopIfTrue="1">
      <formula>AND(6&lt;LEFT(T18,FIND(":",T18)-2)-0,LEFT(T18,FIND(":",T18)-2)-0&lt;9)</formula>
    </cfRule>
    <cfRule type="expression" priority="54" dxfId="257" stopIfTrue="1">
      <formula>AND(8&lt;LEFT(T18,FIND(":",T18)-2)-0,LEFT(T18,FIND(":",T18)-2)-0&lt;16)</formula>
    </cfRule>
  </conditionalFormatting>
  <conditionalFormatting sqref="C19:S19">
    <cfRule type="expression" priority="49" dxfId="255" stopIfTrue="1">
      <formula>OR(LEFT(C19,FIND(":",C19)-2)-0&gt;22,LEFT(C19,FIND(":",C19)-2)-0&lt;7)</formula>
    </cfRule>
    <cfRule type="expression" priority="50" dxfId="256" stopIfTrue="1">
      <formula>AND(6&lt;LEFT(C19,FIND(":",C19)-2)-0,LEFT(C19,FIND(":",C19)-2)-0&lt;9)</formula>
    </cfRule>
    <cfRule type="expression" priority="51" dxfId="257" stopIfTrue="1">
      <formula>AND(8&lt;LEFT(C19,FIND(":",C19)-2)-0,LEFT(C19,FIND(":",C19)-2)-0&lt;16)</formula>
    </cfRule>
  </conditionalFormatting>
  <conditionalFormatting sqref="U19:Z19">
    <cfRule type="expression" priority="46" dxfId="255" stopIfTrue="1">
      <formula>OR(LEFT(U19,FIND(":",U19)-2)-0&gt;22,LEFT(U19,FIND(":",U19)-2)-0&lt;7)</formula>
    </cfRule>
    <cfRule type="expression" priority="47" dxfId="256" stopIfTrue="1">
      <formula>AND(6&lt;LEFT(U19,FIND(":",U19)-2)-0,LEFT(U19,FIND(":",U19)-2)-0&lt;9)</formula>
    </cfRule>
    <cfRule type="expression" priority="48" dxfId="257" stopIfTrue="1">
      <formula>AND(8&lt;LEFT(U19,FIND(":",U19)-2)-0,LEFT(U19,FIND(":",U19)-2)-0&lt;16)</formula>
    </cfRule>
  </conditionalFormatting>
  <conditionalFormatting sqref="C20:T20">
    <cfRule type="expression" priority="43" dxfId="255" stopIfTrue="1">
      <formula>OR(LEFT(C20,FIND(":",C20)-2)-0&gt;22,LEFT(C20,FIND(":",C20)-2)-0&lt;7)</formula>
    </cfRule>
    <cfRule type="expression" priority="44" dxfId="256" stopIfTrue="1">
      <formula>AND(6&lt;LEFT(C20,FIND(":",C20)-2)-0,LEFT(C20,FIND(":",C20)-2)-0&lt;9)</formula>
    </cfRule>
    <cfRule type="expression" priority="45" dxfId="257" stopIfTrue="1">
      <formula>AND(8&lt;LEFT(C20,FIND(":",C20)-2)-0,LEFT(C20,FIND(":",C20)-2)-0&lt;16)</formula>
    </cfRule>
  </conditionalFormatting>
  <conditionalFormatting sqref="V20:Z20">
    <cfRule type="expression" priority="40" dxfId="255" stopIfTrue="1">
      <formula>OR(LEFT(V20,FIND(":",V20)-2)-0&gt;22,LEFT(V20,FIND(":",V20)-2)-0&lt;7)</formula>
    </cfRule>
    <cfRule type="expression" priority="41" dxfId="256" stopIfTrue="1">
      <formula>AND(6&lt;LEFT(V20,FIND(":",V20)-2)-0,LEFT(V20,FIND(":",V20)-2)-0&lt;9)</formula>
    </cfRule>
    <cfRule type="expression" priority="42" dxfId="257" stopIfTrue="1">
      <formula>AND(8&lt;LEFT(V20,FIND(":",V20)-2)-0,LEFT(V20,FIND(":",V20)-2)-0&lt;16)</formula>
    </cfRule>
  </conditionalFormatting>
  <conditionalFormatting sqref="C21:U21">
    <cfRule type="expression" priority="37" dxfId="255" stopIfTrue="1">
      <formula>OR(LEFT(C21,FIND(":",C21)-2)-0&gt;22,LEFT(C21,FIND(":",C21)-2)-0&lt;7)</formula>
    </cfRule>
    <cfRule type="expression" priority="38" dxfId="256" stopIfTrue="1">
      <formula>AND(6&lt;LEFT(C21,FIND(":",C21)-2)-0,LEFT(C21,FIND(":",C21)-2)-0&lt;9)</formula>
    </cfRule>
    <cfRule type="expression" priority="39" dxfId="257" stopIfTrue="1">
      <formula>AND(8&lt;LEFT(C21,FIND(":",C21)-2)-0,LEFT(C21,FIND(":",C21)-2)-0&lt;16)</formula>
    </cfRule>
  </conditionalFormatting>
  <conditionalFormatting sqref="W21:Z21">
    <cfRule type="expression" priority="34" dxfId="255" stopIfTrue="1">
      <formula>OR(LEFT(W21,FIND(":",W21)-2)-0&gt;22,LEFT(W21,FIND(":",W21)-2)-0&lt;7)</formula>
    </cfRule>
    <cfRule type="expression" priority="35" dxfId="256" stopIfTrue="1">
      <formula>AND(6&lt;LEFT(W21,FIND(":",W21)-2)-0,LEFT(W21,FIND(":",W21)-2)-0&lt;9)</formula>
    </cfRule>
    <cfRule type="expression" priority="36" dxfId="257" stopIfTrue="1">
      <formula>AND(8&lt;LEFT(W21,FIND(":",W21)-2)-0,LEFT(W21,FIND(":",W21)-2)-0&lt;16)</formula>
    </cfRule>
  </conditionalFormatting>
  <conditionalFormatting sqref="C23:W23">
    <cfRule type="expression" priority="31" dxfId="255" stopIfTrue="1">
      <formula>OR(LEFT(C23,FIND(":",C23)-2)-0&gt;22,LEFT(C23,FIND(":",C23)-2)-0&lt;7)</formula>
    </cfRule>
    <cfRule type="expression" priority="32" dxfId="256" stopIfTrue="1">
      <formula>AND(6&lt;LEFT(C23,FIND(":",C23)-2)-0,LEFT(C23,FIND(":",C23)-2)-0&lt;9)</formula>
    </cfRule>
    <cfRule type="expression" priority="33" dxfId="257" stopIfTrue="1">
      <formula>AND(8&lt;LEFT(C23,FIND(":",C23)-2)-0,LEFT(C23,FIND(":",C23)-2)-0&lt;16)</formula>
    </cfRule>
  </conditionalFormatting>
  <conditionalFormatting sqref="Y23:Z23">
    <cfRule type="expression" priority="28" dxfId="255" stopIfTrue="1">
      <formula>OR(LEFT(Y23,FIND(":",Y23)-2)-0&gt;22,LEFT(Y23,FIND(":",Y23)-2)-0&lt;7)</formula>
    </cfRule>
    <cfRule type="expression" priority="29" dxfId="256" stopIfTrue="1">
      <formula>AND(6&lt;LEFT(Y23,FIND(":",Y23)-2)-0,LEFT(Y23,FIND(":",Y23)-2)-0&lt;9)</formula>
    </cfRule>
    <cfRule type="expression" priority="30" dxfId="257" stopIfTrue="1">
      <formula>AND(8&lt;LEFT(Y23,FIND(":",Y23)-2)-0,LEFT(Y23,FIND(":",Y23)-2)-0&lt;16)</formula>
    </cfRule>
  </conditionalFormatting>
  <conditionalFormatting sqref="C24:X24">
    <cfRule type="expression" priority="25" dxfId="255" stopIfTrue="1">
      <formula>OR(LEFT(C24,FIND(":",C24)-2)-0&gt;22,LEFT(C24,FIND(":",C24)-2)-0&lt;7)</formula>
    </cfRule>
    <cfRule type="expression" priority="26" dxfId="256" stopIfTrue="1">
      <formula>AND(6&lt;LEFT(C24,FIND(":",C24)-2)-0,LEFT(C24,FIND(":",C24)-2)-0&lt;9)</formula>
    </cfRule>
    <cfRule type="expression" priority="27" dxfId="257" stopIfTrue="1">
      <formula>AND(8&lt;LEFT(C24,FIND(":",C24)-2)-0,LEFT(C24,FIND(":",C24)-2)-0&lt;16)</formula>
    </cfRule>
  </conditionalFormatting>
  <conditionalFormatting sqref="Z24">
    <cfRule type="expression" priority="22" dxfId="255" stopIfTrue="1">
      <formula>OR(LEFT(Z24,FIND(":",Z24)-2)-0&gt;22,LEFT(Z24,FIND(":",Z24)-2)-0&lt;7)</formula>
    </cfRule>
    <cfRule type="expression" priority="23" dxfId="256" stopIfTrue="1">
      <formula>AND(6&lt;LEFT(Z24,FIND(":",Z24)-2)-0,LEFT(Z24,FIND(":",Z24)-2)-0&lt;9)</formula>
    </cfRule>
    <cfRule type="expression" priority="24" dxfId="257" stopIfTrue="1">
      <formula>AND(8&lt;LEFT(Z24,FIND(":",Z24)-2)-0,LEFT(Z24,FIND(":",Z24)-2)-0&lt;16)</formula>
    </cfRule>
  </conditionalFormatting>
  <conditionalFormatting sqref="C25:Y25">
    <cfRule type="expression" priority="19" dxfId="255" stopIfTrue="1">
      <formula>OR(LEFT(C25,FIND(":",C25)-2)-0&gt;22,LEFT(C25,FIND(":",C25)-2)-0&lt;7)</formula>
    </cfRule>
    <cfRule type="expression" priority="20" dxfId="256" stopIfTrue="1">
      <formula>AND(6&lt;LEFT(C25,FIND(":",C25)-2)-0,LEFT(C25,FIND(":",C25)-2)-0&lt;9)</formula>
    </cfRule>
    <cfRule type="expression" priority="21" dxfId="257" stopIfTrue="1">
      <formula>AND(8&lt;LEFT(C25,FIND(":",C25)-2)-0,LEFT(C25,FIND(":",C25)-2)-0&lt;16)</formula>
    </cfRule>
  </conditionalFormatting>
  <conditionalFormatting sqref="AD38">
    <cfRule type="expression" priority="16" dxfId="255" stopIfTrue="1">
      <formula>OR(LEFT(AD38,FIND(":",AD38)-2)-0&gt;22,LEFT(AD38,FIND(":",AD38)-2)-0&lt;7)</formula>
    </cfRule>
    <cfRule type="expression" priority="17" dxfId="256" stopIfTrue="1">
      <formula>AND(6&lt;LEFT(AD38,FIND(":",AD38)-2)-0,LEFT(AD38,FIND(":",AD38)-2)-0&lt;9)</formula>
    </cfRule>
    <cfRule type="expression" priority="18" dxfId="257" stopIfTrue="1">
      <formula>AND(8&lt;LEFT(AD38,FIND(":",AD38)-2)-0,LEFT(AD38,FIND(":",AD38)-2)-0&lt;16)</formula>
    </cfRule>
  </conditionalFormatting>
  <conditionalFormatting sqref="C30">
    <cfRule type="expression" priority="13" dxfId="255" stopIfTrue="1">
      <formula>OR(LEFT(C30,FIND(":",C30)-2)-0&gt;22,LEFT(C30,FIND(":",C30)-2)-0&lt;7)</formula>
    </cfRule>
    <cfRule type="expression" priority="14" dxfId="256" stopIfTrue="1">
      <formula>AND(6&lt;LEFT(C30,FIND(":",C30)-2)-0,LEFT(C30,FIND(":",C30)-2)-0&lt;9)</formula>
    </cfRule>
    <cfRule type="expression" priority="15" dxfId="257" stopIfTrue="1">
      <formula>AND(8&lt;LEFT(C30,FIND(":",C30)-2)-0,LEFT(C30,FIND(":",C30)-2)-0&lt;16)</formula>
    </cfRule>
  </conditionalFormatting>
  <conditionalFormatting sqref="B2">
    <cfRule type="expression" priority="12" dxfId="0" stopIfTrue="1">
      <formula>AA2=$C$28</formula>
    </cfRule>
  </conditionalFormatting>
  <conditionalFormatting sqref="B3:B25">
    <cfRule type="expression" priority="11" dxfId="0" stopIfTrue="1">
      <formula>AA3=$C$28</formula>
    </cfRule>
  </conditionalFormatting>
  <conditionalFormatting sqref="C26">
    <cfRule type="expression" priority="10" dxfId="0" stopIfTrue="1">
      <formula>C27=$D$30</formula>
    </cfRule>
  </conditionalFormatting>
  <conditionalFormatting sqref="D26:W26 Z26">
    <cfRule type="expression" priority="9" dxfId="0" stopIfTrue="1">
      <formula>D27=$D$30</formula>
    </cfRule>
  </conditionalFormatting>
  <conditionalFormatting sqref="B53">
    <cfRule type="expression" priority="8" dxfId="0" stopIfTrue="1">
      <formula>$B$28=$B22</formula>
    </cfRule>
  </conditionalFormatting>
  <conditionalFormatting sqref="B54:B56 B33:B52">
    <cfRule type="expression" priority="7" dxfId="0" stopIfTrue="1">
      <formula>$B$28=$B2</formula>
    </cfRule>
  </conditionalFormatting>
  <conditionalFormatting sqref="I32">
    <cfRule type="expression" priority="6" dxfId="0" stopIfTrue="1">
      <formula>$B$30=I$26</formula>
    </cfRule>
  </conditionalFormatting>
  <conditionalFormatting sqref="I53">
    <cfRule type="expression" priority="5" dxfId="0" stopIfTrue="1">
      <formula>AND($B$28=$B22,$B$30=I$26)</formula>
    </cfRule>
  </conditionalFormatting>
  <conditionalFormatting sqref="J33:Z56 I54:I56 I33:I52 C33:H56">
    <cfRule type="expression" priority="4" dxfId="0" stopIfTrue="1">
      <formula>AND($B$28=$B2,$B$30=C$26)</formula>
    </cfRule>
  </conditionalFormatting>
  <conditionalFormatting sqref="J32:W32 C32:H32 Z32">
    <cfRule type="expression" priority="3" dxfId="0" stopIfTrue="1">
      <formula>$B$30=C$26</formula>
    </cfRule>
  </conditionalFormatting>
  <conditionalFormatting sqref="X26:Y26">
    <cfRule type="expression" priority="2" dxfId="0" stopIfTrue="1">
      <formula>X27=$D$30</formula>
    </cfRule>
  </conditionalFormatting>
  <conditionalFormatting sqref="X32:Y32">
    <cfRule type="expression" priority="1" dxfId="0" stopIfTrue="1">
      <formula>$B$30=X$26</formula>
    </cfRule>
  </conditionalFormatting>
  <dataValidations count="2">
    <dataValidation type="list" allowBlank="1" showInputMessage="1" showErrorMessage="1" promptTitle="Select" prompt="What time is it now there in .." sqref="B30">
      <formula1>$C$26:$Z$26</formula1>
    </dataValidation>
    <dataValidation type="list" allowBlank="1" showInputMessage="1" showErrorMessage="1" promptTitle="Select" prompt="I'm now here in .." sqref="B28">
      <formula1>$B$2:$B$25</formula1>
    </dataValidation>
  </dataValidations>
  <hyperlinks>
    <hyperlink ref="A31" r:id="rId1" display="EXCELFAN.COM"/>
    <hyperlink ref="A25" location="'Time Zones'!AC38" display="International Dateline"/>
    <hyperlink ref="A49" r:id="rId2" display="For Delhi, Check Excel World Clock"/>
    <hyperlink ref="S31" r:id="rId3" display="For Delhi, Check Excel World Clock"/>
    <hyperlink ref="A56" r:id="rId4" display="timeanddate.com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4"/>
  <sheetViews>
    <sheetView showGridLines="0" showRowColHeaders="0" zoomScalePageLayoutView="0" workbookViewId="0" topLeftCell="A1">
      <pane xSplit="2" ySplit="1" topLeftCell="C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25" activeCellId="1" sqref="X25:Z25 S25:V25"/>
    </sheetView>
  </sheetViews>
  <sheetFormatPr defaultColWidth="9.00390625" defaultRowHeight="13.5"/>
  <cols>
    <col min="1" max="2" width="0.875" style="0" customWidth="1"/>
    <col min="3" max="3" width="4.875" style="0" customWidth="1"/>
    <col min="4" max="4" width="3.50390625" style="0" customWidth="1"/>
    <col min="5" max="8" width="3.125" style="0" customWidth="1"/>
    <col min="9" max="9" width="3.875" style="0" customWidth="1"/>
    <col min="10" max="10" width="3.125" style="0" customWidth="1"/>
    <col min="11" max="11" width="3.375" style="0" customWidth="1"/>
    <col min="12" max="12" width="3.50390625" style="0" customWidth="1"/>
    <col min="13" max="14" width="3.125" style="0" customWidth="1"/>
    <col min="15" max="15" width="3.00390625" style="0" customWidth="1"/>
    <col min="16" max="16" width="2.75390625" style="0" customWidth="1"/>
    <col min="17" max="17" width="3.625" style="0" customWidth="1"/>
    <col min="18" max="19" width="3.375" style="0" customWidth="1"/>
    <col min="20" max="20" width="3.125" style="0" customWidth="1"/>
    <col min="21" max="21" width="3.50390625" style="0" customWidth="1"/>
    <col min="22" max="23" width="3.125" style="0" customWidth="1"/>
    <col min="24" max="24" width="3.625" style="0" customWidth="1"/>
    <col min="25" max="25" width="3.125" style="0" customWidth="1"/>
    <col min="26" max="26" width="3.625" style="0" customWidth="1"/>
    <col min="27" max="41" width="3.125" style="0" customWidth="1"/>
  </cols>
  <sheetData>
    <row r="1" spans="1:36" ht="13.5" customHeight="1">
      <c r="A1" s="129"/>
      <c r="B1" s="129"/>
      <c r="C1" s="131" t="s">
        <v>107</v>
      </c>
      <c r="D1" s="131"/>
      <c r="E1" s="131"/>
      <c r="F1" s="131"/>
      <c r="G1" s="131"/>
      <c r="H1" s="131"/>
      <c r="I1" s="33"/>
      <c r="J1" s="132" t="s">
        <v>132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5">
        <v>36582</v>
      </c>
      <c r="W1" s="135"/>
      <c r="X1" s="135"/>
      <c r="Y1" s="135"/>
      <c r="Z1" s="34"/>
      <c r="AA1" s="132" t="s">
        <v>136</v>
      </c>
      <c r="AB1" s="132"/>
      <c r="AC1" s="132"/>
      <c r="AD1" s="132"/>
      <c r="AE1" s="132"/>
      <c r="AF1" s="133" t="s">
        <v>126</v>
      </c>
      <c r="AG1" s="133"/>
      <c r="AH1" s="133"/>
      <c r="AI1" s="133"/>
      <c r="AJ1" s="133"/>
    </row>
    <row r="2" spans="1:28" ht="9" customHeight="1">
      <c r="A2" s="129"/>
      <c r="B2" s="87">
        <f ca="1">NOW()</f>
        <v>42151.75328611111</v>
      </c>
      <c r="AB2" s="88" t="s">
        <v>114</v>
      </c>
    </row>
    <row r="3" spans="1:4" ht="9" customHeight="1">
      <c r="A3" s="129"/>
      <c r="B3" s="35"/>
      <c r="D3" s="32"/>
    </row>
    <row r="4" spans="1:2" ht="9" customHeight="1">
      <c r="A4" s="129"/>
      <c r="B4" s="87">
        <f ca="1">NOW()</f>
        <v>42151.75328599537</v>
      </c>
    </row>
    <row r="5" spans="1:3" ht="9" customHeight="1">
      <c r="A5" s="129"/>
      <c r="B5" s="35"/>
      <c r="C5" s="36">
        <f ca="1">TODAY()</f>
        <v>42151</v>
      </c>
    </row>
    <row r="6" spans="1:16" ht="9" customHeight="1">
      <c r="A6" s="129"/>
      <c r="B6" s="35"/>
      <c r="P6" s="37" t="str">
        <f ca="1">IF(AND(HOUR(B2)&gt;=0,HOUR(B2)&lt;=18),CONCATENATE("Today: ",CHOOSE(WEEKDAY(DATE(YEAR(C5),MONTH(C5),DAY(C5)),1),"Sun ","Mon ","Tue ","Wed ","Thu","Fri ","Sat "),YEAR(TODAY()),"/",MONTH(TODAY()),"/",DAY(TODAY()),"  
Now:  ",HOUR(B2)+5," : ",MINUTE(NOW())),CONCATENATE("Today: ",CHOOSE(WEEKDAY(DATE(YEAR(C5+1),MONTH(C5+1),DAY(C5+1)),1),"Sun ","Mon ","Tue ","Wed ","Thu","Fri ","Sat "),YEAR(TODAY()+1),"/",MONTH(TODAY()+1),"/",DAY(TODAY()+1),"  
Now:  ",HOUR(B2)-19," : ",MINUTE(NOW())))</f>
        <v>Today: Wed 2015/5/27  
Now:  23 : 4</v>
      </c>
    </row>
    <row r="7" spans="1:2" ht="9" customHeight="1">
      <c r="A7" s="129"/>
      <c r="B7" s="35"/>
    </row>
    <row r="8" spans="1:22" ht="9" customHeight="1">
      <c r="A8" s="129"/>
      <c r="B8" s="35"/>
      <c r="J8" s="3" t="str">
        <f ca="1">IF(AND(HOUR($B$2)&gt;=0,HOUR($B$2)&lt;=14),CONCATENATE("Today: ",CHOOSE(WEEKDAY(DATE(YEAR($C$5),MONTH($C$5),DAY($C$5)),1),"Sun ","Mon ","Tue ","Wed ","Thu","Fri ","Sat "),YEAR(TODAY()),"/",MONTH(TODAY()),"/",DAY(TODAY()),"  
Now:  ",HOUR($B$2)+9," : ",MINUTE(NOW())),CONCATENATE("Today: ",CHOOSE(WEEKDAY(DATE(YEAR($C$5+1),MONTH($C$5+1),DAY($C$5+1)),1),"Sun ","Mon ","Tue ","Wed ","Thu","Fri ","Sat "),YEAR(TODAY()+1),"/",MONTH(TODAY()+1),"/",DAY(TODAY()+1),"  
Now:  ",HOUR($B$2)-15," : ",MINUTE(NOW())))</f>
        <v>Today: Thu2015/5/28  
Now:  3 : 4</v>
      </c>
      <c r="K8" s="3" t="str">
        <f ca="1">IF(AND(HOUR($B$2)&gt;=0,HOUR($B$2)&lt;=15),CONCATENATE("Today: ",CHOOSE(WEEKDAY(DATE(YEAR($C$5),MONTH($C$5),DAY($C$5)),1),"Sun ","Mon ","Tue ","Wed ","Thu","Fri ","Sat "),YEAR(TODAY()),"/",MONTH(TODAY()),"/",DAY(TODAY()),"  
Now:  ",HOUR($B$2)+8," : ",MINUTE(NOW())),CONCATENATE("Today: ",CHOOSE(WEEKDAY(DATE(YEAR($C$5+1),MONTH($C$5+1),DAY($C$5+1)),1),"Sun ","Mon ","Tue ","Wed ","Thu","Fri ","Sat "),YEAR(TODAY()+1),"/",MONTH(TODAY()+1),"/",DAY(TODAY()+1),"  
Now:  ",HOUR($B$2)-16," : ",MINUTE(NOW())))</f>
        <v>Today: Thu2015/5/28  
Now:  2 : 4</v>
      </c>
      <c r="U8" s="38" t="str">
        <f ca="1">IF(AND(HOUR($B$2)&gt;=0,HOUR($B$2)&lt;=4),CONCATENATE("Today: ",CHOOSE(WEEKDAY(DATE(YEAR($C$5-1),MONTH($C$5-1),DAY($C$5-1)),1),"Sun ","Mon ","Tue ","Wed ","Thu","Fri ","Sat "),YEAR(TODAY()-1),"/",MONTH(TODAY()-1),"/",DAY(TODAY()-1),"  
Now:  ",HOUR($B$2)+19," : ",MINUTE(NOW())),CONCATENATE("Today: ",CHOOSE(WEEKDAY(DATE(YEAR($C$5),MONTH($C$5),DAY($C$5)),1),"Sun ","Mon ","Tue ","Wed ","Thu","Fri ","Sat "),YEAR(TODAY()),"/",MONTH(TODAY()),"/",DAY(TODAY()),"  
Now:  ",HOUR($B$2)-5," : ",MINUTE(NOW())))</f>
        <v>Today: Wed 2015/5/27  
Now:  13 : 4</v>
      </c>
      <c r="V8" s="37" t="str">
        <f ca="1">IF(AND(HOUR($B$2)&gt;=0,HOUR($B$2)&lt;=4),CONCATENATE("Today: ",CHOOSE(WEEKDAY(DATE(YEAR($C$5-1),MONTH($C$5-1),DAY($C$5-1)),1),"Sun ","Mon ","Tue ","Wed ","Thu","Fri ","Sat "),YEAR(TODAY()-1),"/",MONTH(TODAY()-1),"/",DAY(TODAY()-1),"  
Now:  ",HOUR($B$2)+19," : ",MINUTE(NOW())),CONCATENATE("Today: ",CHOOSE(WEEKDAY(DATE(YEAR($C$5),MONTH($C$5),DAY($C$5)),1),"Sun ","Mon ","Tue ","Wed ","Thu","Fri ","Sat "),YEAR(TODAY()),"/",MONTH(TODAY()),"/",DAY(TODAY()),"  
Now:  ",HOUR($B$2)-5," : ",MINUTE(NOW())))</f>
        <v>Today: Wed 2015/5/27  
Now:  13 : 4</v>
      </c>
    </row>
    <row r="9" spans="1:2" ht="9" customHeight="1">
      <c r="A9" s="129"/>
      <c r="B9" s="35"/>
    </row>
    <row r="10" spans="1:2" ht="9" customHeight="1">
      <c r="A10" s="129"/>
      <c r="B10" s="35"/>
    </row>
    <row r="11" spans="1:2" ht="9" customHeight="1">
      <c r="A11" s="129"/>
      <c r="B11" s="35"/>
    </row>
    <row r="12" spans="1:2" ht="9" customHeight="1">
      <c r="A12" s="129"/>
      <c r="B12" s="35"/>
    </row>
    <row r="13" spans="1:24" ht="9" customHeight="1">
      <c r="A13" s="129"/>
      <c r="B13" s="35"/>
      <c r="D13" s="37" t="str">
        <f ca="1">IF(AND(HOUR(NOW())&gt;=0,HOUR(NOW())&lt;=12),CONCATENATE("Today: ",CHOOSE(WEEKDAY(DATE(YEAR(TODAY()-1),MONTH(TODAY()-1),DAY(TODAY()-1)),1),"Sun ","Mon ","Tue ","Wed ","Thu ","Fri  ","Sat "),"
 ",YEAR(TODAY()-1),"/",MONTH(TODAY()-1),"/",DAY(TODAY()-1)," 
Now ",IF(MINUTE(NOW())+30&gt;=60,HOUR(NOW())+11,HOUR(NOW())+10)," : ",IF(MINUTE(NOW())+30&gt;=60,MINUTE(NOW())-30,MINUTE(NOW())+30),"  "),CONCATENATE("Today: ",CHOOSE(WEEKDAY(DATE(YEAR(TODAY()),MONTH(TODAY()),DAY(TODAY())),1),"Sun ","Mon ","Tue ","Wed ","Thu","Fri ","Sat "),"
 ",YEAR(TODAY()),"/",MONTH(TODAY()),"/",DAY(TODAY())," 
Now ",IF(MINUTE(NOW())-30&gt;=0,HOUR(NOW())-13,HOUR(NOW())-12)," : ",IF(MINUTE(NOW())-30&gt;=0,MINUTE(NOW())-30,MINUTE(NOW())+30)," "))</f>
        <v>Today: Wed 
 2015/5/27 
Now 6 : 34 </v>
      </c>
      <c r="E13" s="37" t="str">
        <f ca="1">IF(AND(HOUR(NOW())&gt;=0,HOUR(NOW())&lt;=11),CONCATENATE("Today: ",CHOOSE(WEEKDAY(DATE(YEAR(TODAY()-1),MONTH(TODAY()-1),DAY(TODAY()-1)),1),"Sun ","Mon ","Tue ","Wed ","Thu ","Fri  ","Sat "),"
 ",YEAR(TODAY()-1),"/",MONTH(TODAY()-1),"/",DAY(TODAY()-1)," 
Now ",IF(MINUTE(NOW())+30&gt;=60,HOUR(NOW())+12,HOUR(NOW())+11)," : ",IF(MINUTE(NOW())+30&gt;=60,MINUTE(NOW())-30,MINUTE(NOW())+30),"  "),CONCATENATE("Today: ",CHOOSE(WEEKDAY(DATE(YEAR(TODAY()),MONTH(TODAY()),DAY(TODAY())),1),"Sun ","Mon ","Tue ","Wed ","Thu","Fri ","Sat "),"
 ",YEAR(TODAY()),"/",MONTH(TODAY()),"/",DAY(TODAY())," 
Now ",IF(MINUTE(NOW())-30&gt;=0,HOUR(NOW())-12,HOUR(NOW())-11)," : ",IF(MINUTE(NOW())-30&gt;=0,MINUTE(NOW())-30,MINUTE(NOW())+30)," "))</f>
        <v>Today: Wed 
 2015/5/27 
Now 7 : 34 </v>
      </c>
      <c r="K13" s="37" t="str">
        <f ca="1">IF(AND(HOUR(NOW())&gt;=0,HOUR(NOW())&lt;=9),CONCATENATE("Today: ",CHOOSE(WEEKDAY(DATE(YEAR(TODAY()-1),MONTH(TODAY()-1),DAY(TODAY()-1)),1),"Sun ","Mon ","Tue ","Wed ","Thu ","Fri  ","Sat "),"
 ",YEAR(TODAY()-1),"/",MONTH(TODAY()-1),"/",DAY(TODAY()-1)," 
Now ",IF(MINUTE(NOW())+30&gt;=60,HOUR(NOW())+14,HOUR(NOW())+13)," : ",IF(MINUTE(NOW())+30&gt;=60,MINUTE(NOW())-30,MINUTE(NOW())+30),"  "),CONCATENATE("Today: ",CHOOSE(WEEKDAY(DATE(YEAR(TODAY()),MONTH(TODAY()),DAY(TODAY())),1),"Sun ","Mon ","Tue ","Wed ","Thu","Fri ","Sat "),"
 ",YEAR(TODAY()),"/",MONTH(TODAY()),"/",DAY(TODAY())," 
Now ",IF(MINUTE(NOW())-30&gt;=0,HOUR(NOW())-10,HOUR(NOW())-11)," : ",IF(MINUTE(NOW())-30&gt;=0,MINUTE(NOW())-30,MINUTE(NOW())+30)," "))</f>
        <v>Today: Wed 
 2015/5/27 
Now 7 : 34 </v>
      </c>
      <c r="L13" s="37" t="str">
        <f ca="1">IF(AND(HOUR(NOW())&gt;=0,HOUR(NOW())&lt;=8),CONCATENATE("Today: ",CHOOSE(WEEKDAY(DATE(YEAR(TODAY()-1),MONTH(TODAY()-1),DAY(TODAY()-1)),1),"Sun ","Mon ","Tue ","Wed ","Thu ","Fri  ","Sat "),"
 ",YEAR(TODAY()-1),"/",MONTH(TODAY()-1),"/",DAY(TODAY()-1)," 
Now ",IF(MINUTE(NOW())+30&gt;=60,HOUR(NOW())+15,HOUR(NOW())+14)," : ",IF(MINUTE(NOW())+30&gt;=60,MINUTE(NOW())-30,MINUTE(NOW())+30),"  "),CONCATENATE("Today: ",CHOOSE(WEEKDAY(DATE(YEAR(TODAY()),MONTH(TODAY()),DAY(TODAY())),1),"Sun ","Mon ","Tue ","Wed ","Thu","Fri ","Sat "),"
 ",YEAR(TODAY()),"/",MONTH(TODAY()),"/",DAY(TODAY())," 
Now ",IF(MINUTE(NOW())-30&gt;=0,HOUR(NOW())-9,HOUR(NOW())-10)," : ",IF(MINUTE(NOW())-30&gt;=0,MINUTE(NOW())-30,MINUTE(NOW())+30)," "))</f>
        <v>Today: Wed 
 2015/5/27 
Now 8 : 34 </v>
      </c>
      <c r="W13" s="37" t="str">
        <f ca="1">IF(AND(HOUR(NOW())&gt;=0,HOUR(NOW())&lt;=4),CONCATENATE("Today: ",CHOOSE(WEEKDAY(DATE(YEAR(TODAY()-1),MONTH(TODAY()-1),DAY(TODAY()-1)),1),"Sun ","Mon ","Tue ","Wed ","Thu ","Fri  ","Sat "),"
 ",YEAR(TODAY()-1),"/",MONTH(TODAY()-1),"/",DAY(TODAY()-1)," 
Now ",IF(MINUTE(NOW())+30&gt;=60,HOUR(NOW())+19,HOUR(NOW())+18)," : ",IF(MINUTE(NOW())+30&gt;=60,MINUTE(NOW())-30,MINUTE(NOW())+30),"  "),CONCATENATE("Today: ",CHOOSE(WEEKDAY(DATE(YEAR(TODAY()),MONTH(TODAY()),DAY(TODAY())),1),"Sun ","Mon ","Tue ","Wed ","Thu","Fri ","Sat "),"
 ",YEAR(TODAY()),"/",MONTH(TODAY()),"/",DAY(TODAY())," 
Now ",IF(MINUTE(NOW())-30&gt;=0,HOUR(NOW())-5,HOUR(NOW())-6)," : ",IF(MINUTE(NOW())-30&gt;=0,MINUTE(NOW())-30,MINUTE(NOW())+30)," "))</f>
        <v>Today: Wed 
 2015/5/27 
Now 12 : 34 </v>
      </c>
      <c r="X13" s="37" t="str">
        <f ca="1">IF(AND(HOUR(NOW())&gt;=0,HOUR(NOW())&lt;=3),CONCATENATE("Today: ",CHOOSE(WEEKDAY(DATE(YEAR(TODAY()-1),MONTH(TODAY()-1),DAY(TODAY()-1)),1),"Sun ","Mon ","Tue ","Wed ","Thu ","Fri  ","Sat "),"
 ",YEAR(TODAY()-1),"/",MONTH(TODAY()-1),"/",DAY(TODAY()-1)," 
Now ",IF(MINUTE(NOW())+30&gt;=60,HOUR(NOW())+20,HOUR(NOW())+19)," : ",IF(MINUTE(NOW())+30&gt;=60,MINUTE(NOW())-30,MINUTE(NOW())+30),"  "),CONCATENATE("Today: ",CHOOSE(WEEKDAY(DATE(YEAR(TODAY()),MONTH(TODAY()),DAY(TODAY())),1),"Sun ","Mon ","Tue ","Wed ","Thu","Fri ","Sat "),"
 ",YEAR(TODAY()),"/",MONTH(TODAY()),"/",DAY(TODAY())," 
Now ",IF(MINUTE(NOW())-30&gt;=0,HOUR(NOW())-4,HOUR(NOW())-5)," : ",IF(MINUTE(NOW())-30&gt;=0,MINUTE(NOW())-30,MINUTE(NOW())+30)," "))</f>
        <v>Today: Wed 
 2015/5/27 
Now 13 : 34 </v>
      </c>
    </row>
    <row r="14" spans="1:22" ht="13.5">
      <c r="A14" s="129"/>
      <c r="B14" s="35"/>
      <c r="U14" s="3"/>
      <c r="V14" s="37"/>
    </row>
    <row r="15" spans="1:22" ht="13.5">
      <c r="A15" s="129"/>
      <c r="B15" s="35"/>
      <c r="U15" s="37" t="str">
        <f ca="1">IF(AND(HOUR($B$2)&gt;=0,HOUR($B$2)&lt;=7),CONCATENATE("Today: ",CHOOSE(WEEKDAY(DATE(YEAR($C$5-1),MONTH($C$5-1),DAY($C$5-1)),1),"Sun ","Mon ","Tue ","Wed ","Thu","Fri ","Sat "),YEAR(TODAY()-1),"/",MONTH(TODAY()-1),"/",DAY(TODAY()-1),"  
Now:  ",HOUR($B$2)+16," : ",MINUTE(NOW())),CONCATENATE("Today: ",CHOOSE(WEEKDAY(DATE(YEAR($C$5),MONTH($C$5),DAY($C$5)),1),"Sun ","Mon ","Tue ","Wed ","Thu","Fri ","Sat "),YEAR(TODAY()),"/",MONTH(TODAY()),"/",DAY(TODAY()),"  
Now:  ",HOUR($B$2)-8," : ",MINUTE(NOW())))</f>
        <v>Today: Wed 2015/5/27  
Now:  10 : 4</v>
      </c>
      <c r="V15" s="37"/>
    </row>
    <row r="16" spans="1:2" ht="13.5">
      <c r="A16" s="129"/>
      <c r="B16" s="35"/>
    </row>
    <row r="17" spans="3:26" ht="15">
      <c r="C17" s="39">
        <v>-11</v>
      </c>
      <c r="D17" s="39">
        <v>-12</v>
      </c>
      <c r="E17" s="39">
        <v>11</v>
      </c>
      <c r="F17" s="39">
        <v>10</v>
      </c>
      <c r="G17" s="39">
        <v>9</v>
      </c>
      <c r="H17" s="39">
        <v>8</v>
      </c>
      <c r="I17" s="39">
        <v>7</v>
      </c>
      <c r="J17" s="39">
        <v>6</v>
      </c>
      <c r="K17" s="39">
        <v>5</v>
      </c>
      <c r="L17" s="39">
        <v>4</v>
      </c>
      <c r="M17" s="39">
        <v>3</v>
      </c>
      <c r="N17" s="39">
        <v>2</v>
      </c>
      <c r="O17" s="39">
        <v>1</v>
      </c>
      <c r="P17" s="40">
        <v>0</v>
      </c>
      <c r="Q17" s="40">
        <v>-1</v>
      </c>
      <c r="R17" s="40">
        <v>-2</v>
      </c>
      <c r="S17" s="40">
        <v>-3</v>
      </c>
      <c r="T17" s="40">
        <v>-4</v>
      </c>
      <c r="U17" s="40">
        <v>-5</v>
      </c>
      <c r="V17" s="40">
        <v>-6</v>
      </c>
      <c r="W17" s="40">
        <v>-7</v>
      </c>
      <c r="X17" s="40">
        <v>-8</v>
      </c>
      <c r="Y17" s="40">
        <v>-9</v>
      </c>
      <c r="Z17" s="39">
        <v>-10</v>
      </c>
    </row>
    <row r="18" spans="2:26" ht="9.7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8:34" ht="15.75">
      <c r="H19" s="41"/>
      <c r="M19" s="42"/>
      <c r="N19" s="42"/>
      <c r="O19" s="42"/>
      <c r="P19" s="42"/>
      <c r="Q19" s="42"/>
      <c r="R19" s="130">
        <f ca="1">NOW()</f>
        <v>42151.75328599537</v>
      </c>
      <c r="S19" s="130"/>
      <c r="T19" s="130"/>
      <c r="U19" s="130"/>
      <c r="V19" s="130"/>
      <c r="W19" s="130"/>
      <c r="X19" s="130"/>
      <c r="Y19" s="130"/>
      <c r="Z19" s="130"/>
      <c r="AA19" s="132" t="s">
        <v>120</v>
      </c>
      <c r="AB19" s="132"/>
      <c r="AC19" s="132"/>
      <c r="AD19" s="132"/>
      <c r="AE19" s="132"/>
      <c r="AF19" s="132"/>
      <c r="AG19" s="132"/>
      <c r="AH19" s="129"/>
    </row>
    <row r="20" spans="8:36" ht="13.5">
      <c r="H20" s="41"/>
      <c r="M20" s="43"/>
      <c r="R20" s="44" t="str">
        <f>CHOOSE(WEEKDAY(DATE(YEAR(T20),MONTH(T20),DAY(T20)),1),"Sunday.","Monday","Tuesday","Wednesday","Thursday","Friday","Saturday")</f>
        <v>Wednesday</v>
      </c>
      <c r="T20" s="134">
        <f ca="1">TODAY()</f>
        <v>42151</v>
      </c>
      <c r="U20" s="134"/>
      <c r="V20" s="134"/>
      <c r="W20" s="45"/>
      <c r="X20" s="45"/>
      <c r="AA20" s="132" t="s">
        <v>125</v>
      </c>
      <c r="AB20" s="132"/>
      <c r="AC20" s="132"/>
      <c r="AD20" s="132"/>
      <c r="AE20" s="132"/>
      <c r="AF20" s="132"/>
      <c r="AG20" s="132"/>
      <c r="AH20" s="132"/>
      <c r="AI20" s="137"/>
      <c r="AJ20" s="137"/>
    </row>
    <row r="21" spans="8:25" ht="42.75" customHeight="1">
      <c r="H21" s="41"/>
      <c r="R21" s="136" t="s">
        <v>116</v>
      </c>
      <c r="S21" s="136"/>
      <c r="T21" s="136"/>
      <c r="U21" s="136"/>
      <c r="V21" s="128" t="str">
        <f ca="1">CONCATENATE("Today: ",CHOOSE(WEEKDAY(DATE(YEAR(T20),MONTH(T20),DAY(T20)),1),"Sun ","Mon ","Tue ","Wed ","Thu","Fri ","Sat "),YEAR(TODAY()),"/",MONTH(TODAY()),"/",DAY(TODAY()),"  
Now:  ",HOUR(NOW())," : ",MINUTE(NOW()))</f>
        <v>Today: Wed 2015/5/27  
Now:  18 : 4</v>
      </c>
      <c r="W21" s="128"/>
      <c r="X21" s="128"/>
      <c r="Y21" s="128"/>
    </row>
    <row r="22" spans="8:22" ht="4.5" customHeight="1">
      <c r="H22" s="41"/>
      <c r="S22" s="89"/>
      <c r="T22" s="89"/>
      <c r="U22" s="89"/>
      <c r="V22" s="89"/>
    </row>
    <row r="23" spans="3:34" ht="42.75" customHeight="1">
      <c r="C23" s="46" t="s">
        <v>61</v>
      </c>
      <c r="D23" s="128" t="str">
        <f>IF(NOT(AND(S25&gt;=D50,S25&lt;D51)),D13,E13)</f>
        <v>Today: Wed 
 2015/5/27 
Now 6 : 34 </v>
      </c>
      <c r="E23" s="128"/>
      <c r="F23" s="128"/>
      <c r="G23" s="128"/>
      <c r="H23" s="127" t="s">
        <v>110</v>
      </c>
      <c r="I23" s="127"/>
      <c r="J23" s="127"/>
      <c r="K23" s="128" t="str">
        <f>IF(NOT(AND(S25&gt;=D50,S25&lt;D51)),K13,L13)</f>
        <v>Today: Wed 
 2015/5/27 
Now 7 : 34 </v>
      </c>
      <c r="L23" s="128"/>
      <c r="M23" s="128"/>
      <c r="N23" s="128"/>
      <c r="O23" s="127" t="s">
        <v>62</v>
      </c>
      <c r="P23" s="127"/>
      <c r="Q23" s="128" t="str">
        <f>IF(NOT(AND(S25&gt;=D53,S25&lt;D51)),W13,X13)</f>
        <v>Today: Wed 
 2015/5/27 
Now 12 : 34 </v>
      </c>
      <c r="R23" s="128"/>
      <c r="S23" s="128"/>
      <c r="T23" s="128"/>
      <c r="W23" s="127" t="s">
        <v>115</v>
      </c>
      <c r="X23" s="127"/>
      <c r="Y23" s="128" t="str">
        <f ca="1">CONCATENATE("Today: ",IF(AND(HOUR(NOW())&gt;=0,HOUR(NOW())&lt;=20),CHOOSE(WEEKDAY(DATE(YEAR(TODAY()),MONTH(TODAY()),DAY(TODAY())),1),"Sun ","Mon ","Tue ","Wed ","Thu ","Fri  ","Sat "),CHOOSE(WEEKDAY(DATE(YEAR(TODAY()+1),MONTH(TODAY()+1),DAY(TODAY()+1)),1),"Sun ","Mon ","Tue ","Wed ","Thu","Fri ","Sat ")),IF(AND(HOUR(NOW())&gt;=0,HOUR(NOW())&lt;=20),CONCATENATE(YEAR(TODAY()),"/",MONTH(TODAY()),"/",DAY(TODAY())),CONCATENATE(YEAR(TODAY()+1),"/",MONTH(TODAY()+1),"/",DAY(TODAY()+1))),"  
Now:  ",IF(AND(HOUR(NOW())&gt;=0,HOUR(NOW())&lt;=20),CONCATENATE(IF(MINUTE(NOW())+30&gt;=60,HOUR(NOW())+3,HOUR(NOW())+2)," : ",IF(MINUTE(NOW())+30&gt;=60,MINUTE(NOW())-30,MINUTE(NOW())+30)),CONCATENATE("",IF(MINUTE(NOW())+30&gt;=60,HOUR(NOW())-21,HOUR(NOW())-22)," : ",IF(MINUTE(NOW())+30&gt;=60,MINUTE(NOW())-30,MINUTE(NOW())+30))))</f>
        <v>Today: Wed 2015/5/27  
Now:  20 : 34</v>
      </c>
      <c r="Z23" s="128"/>
      <c r="AA23" s="128"/>
      <c r="AB23" s="128"/>
      <c r="AC23" s="127" t="s">
        <v>108</v>
      </c>
      <c r="AD23" s="127"/>
      <c r="AE23" s="128" t="str">
        <f ca="1">CONCATENATE("Today: ",IF(AND(HOUR(NOW())&gt;=0,HOUR(NOW())&lt;=19),CHOOSE(WEEKDAY(DATE(YEAR(TODAY()),MONTH(TODAY()),DAY(TODAY())),1),"Sun ","Mon ","Tue ","Wed ","Thu ","Fri  ","Sat "),CHOOSE(WEEKDAY(DATE(YEAR(TODAY()+1),MONTH(TODAY()+1),DAY(TODAY()+1)),1),"Sun ","Mon ","Tue ","Wed ","Thu","Fri ","Sat ")),IF(AND(HOUR(NOW())&gt;=0,HOUR(NOW())&lt;=19),CONCATENATE(YEAR(TODAY()),"/",MONTH(TODAY()),"/",DAY(TODAY())),CONCATENATE(YEAR(TODAY()+1),"/",MONTH(TODAY()+1),"/",DAY(TODAY()+1))),"  
Now:  ",IF(AND(HOUR(NOW())&gt;=0,HOUR(NOW())&lt;=19),CONCATENATE(IF(MINUTE(NOW())+30&gt;=60,HOUR(NOW())+4,HOUR(NOW())+3)," : ",IF(MINUTE(NOW())+30&gt;=60,MINUTE(NOW())-30,MINUTE(NOW())+30)),CONCATENATE("",IF(MINUTE(NOW())+30&gt;=60,HOUR(NOW())-20,HOUR(NOW())-21)," : ",IF(MINUTE(NOW())+30&gt;=60,MINUTE(NOW())-30,MINUTE(NOW())+30))))</f>
        <v>Today: Wed 2015/5/27  
Now:  21 : 34</v>
      </c>
      <c r="AF23" s="128"/>
      <c r="AG23" s="128"/>
      <c r="AH23" s="128"/>
    </row>
    <row r="24" ht="41.25" customHeight="1"/>
    <row r="25" spans="6:30" ht="14.25">
      <c r="F25" s="85">
        <f>FIND(":",N26)-0</f>
        <v>4</v>
      </c>
      <c r="H25" s="152" t="s">
        <v>117</v>
      </c>
      <c r="I25" s="153"/>
      <c r="J25" s="153"/>
      <c r="K25" s="151" t="s">
        <v>0</v>
      </c>
      <c r="L25" s="151"/>
      <c r="M25" s="151"/>
      <c r="N25" s="147" t="s">
        <v>1</v>
      </c>
      <c r="O25" s="147"/>
      <c r="R25" s="64"/>
      <c r="S25" s="138">
        <v>41881</v>
      </c>
      <c r="T25" s="138"/>
      <c r="U25" s="138"/>
      <c r="V25" s="138"/>
      <c r="X25" s="126">
        <v>0.7219791666666667</v>
      </c>
      <c r="Y25" s="126"/>
      <c r="Z25" s="126"/>
      <c r="AA25" s="64"/>
      <c r="AB25" s="64"/>
      <c r="AC25" s="64"/>
      <c r="AD25" s="64"/>
    </row>
    <row r="26" spans="6:30" ht="13.5">
      <c r="F26" s="86">
        <f>LEFT(N26,F25-2)-0</f>
        <v>17</v>
      </c>
      <c r="H26" s="154"/>
      <c r="I26" s="155"/>
      <c r="J26" s="155"/>
      <c r="K26" s="84">
        <f>L26</f>
        <v>41881</v>
      </c>
      <c r="L26" s="149">
        <f>S25</f>
        <v>41881</v>
      </c>
      <c r="M26" s="150"/>
      <c r="N26" s="148" t="str">
        <f>CONCATENATE("",HOUR(X25)," : ",MINUTE(X25))</f>
        <v>17 : 19</v>
      </c>
      <c r="O26" s="148"/>
      <c r="R26" s="4">
        <f ca="1">TODAY()</f>
        <v>42151</v>
      </c>
      <c r="S26" s="139"/>
      <c r="T26" s="139"/>
      <c r="U26" s="139"/>
      <c r="V26" s="139"/>
      <c r="X26" s="142"/>
      <c r="Y26" s="142"/>
      <c r="Z26" s="142"/>
      <c r="AA26" s="71"/>
      <c r="AB26" s="81">
        <f>X25</f>
        <v>0.7219791666666667</v>
      </c>
      <c r="AC26" s="69">
        <f ca="1">TIME(HOUR(NOW()),MINUTE(NOW()),SECOND(NOW()))</f>
        <v>0.7532870370370371</v>
      </c>
      <c r="AD26" s="70">
        <f>X26</f>
        <v>0</v>
      </c>
    </row>
    <row r="27" spans="3:18" ht="15.75">
      <c r="C27" s="27" t="str">
        <f>IF(AND(S25&gt;=D50,S25&lt;D51),CONCATENATE(YEAR(S25),"/",MONTH(S25),"/",DAY(S25)," is summertime"),"(summertime)")</f>
        <v>(summertime)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3:40" ht="13.5">
      <c r="C28" s="121" t="s">
        <v>8</v>
      </c>
      <c r="D28" s="122"/>
      <c r="E28" s="122"/>
      <c r="F28" s="122"/>
      <c r="G28" s="122"/>
      <c r="I28" s="121" t="s">
        <v>113</v>
      </c>
      <c r="J28" s="122"/>
      <c r="K28" s="122"/>
      <c r="L28" s="122"/>
      <c r="M28" s="122"/>
      <c r="N28" s="122"/>
      <c r="P28" s="121" t="s">
        <v>14</v>
      </c>
      <c r="Q28" s="122"/>
      <c r="R28" s="122"/>
      <c r="S28" s="122"/>
      <c r="T28" s="141"/>
      <c r="U28" s="121" t="s">
        <v>7</v>
      </c>
      <c r="V28" s="122"/>
      <c r="W28" s="122"/>
      <c r="X28" s="122"/>
      <c r="AA28" s="121" t="s">
        <v>118</v>
      </c>
      <c r="AB28" s="122"/>
      <c r="AC28" s="122"/>
      <c r="AD28" s="122"/>
      <c r="AF28" s="121" t="s">
        <v>111</v>
      </c>
      <c r="AG28" s="122"/>
      <c r="AH28" s="122"/>
      <c r="AI28" s="122"/>
      <c r="AK28" s="121" t="s">
        <v>119</v>
      </c>
      <c r="AL28" s="122"/>
      <c r="AM28" s="122"/>
      <c r="AN28" s="122"/>
    </row>
    <row r="29" spans="3:41" ht="13.5">
      <c r="C29" s="123" t="str">
        <f>IF(AND(HOUR(Q35)&gt;=0,HOUR(Q35)&lt;=11),CONCATENATE("",IF(MINUTE(Q35)+30&gt;=60,HOUR(Q35)+12,HOUR(Q35)+11)," : ",IF(MINUTE(Q35)+30&gt;=60,MINUTE(Q35)-30,MINUTE(Q35)+30)," : ",CHOOSE(WEEKDAY(DATE(YEAR(C47-1),MONTH(C47-1),DAY(C47-1)),1),"Sun ","Mon ","Tue ","Wed ","Thu ","Fri  ","Sat ")," ",YEAR(C47-1),"/",MONTH(C47-1),"/",DAY(C47-1)),CONCATENATE("",IF(MINUTE(Q35)-30&gt;=0,HOUR(Q35)-12,HOUR(Q35)-13)," : ",IF(MINUTE(Q35)-30&gt;=0,MINUTE(Q35)-30,MINUTE(Q35)+30)," ",CHOOSE(WEEKDAY(DATE(YEAR(C47),MONTH(C47),DAY(C47)),1),"Sun ","Mon ","Tue ","Wed ","Thu","Fri ","Sat ")," ",YEAR(C47),"/",MONTH(C47),"/",DAY(C47)))</f>
        <v>4 : 49 Sat  2014/8/30</v>
      </c>
      <c r="D29" s="124"/>
      <c r="E29" s="124"/>
      <c r="F29" s="124"/>
      <c r="G29" s="124"/>
      <c r="I29" s="123" t="str">
        <f>IF(AND(HOUR(Q35)&gt;=0,HOUR(Q35)&lt;=8),CONCATENATE("",IF(MINUTE(Q35)+30&gt;=60,HOUR(Q35)+15,HOUR(Q35)+14)," : ",IF(MINUTE(Q35)+30&gt;=60,MINUTE(Q35)-30,MINUTE(Q35)+30)," : ",CHOOSE(WEEKDAY(DATE(YEAR(C47-1),MONTH(C47-1),DAY(C47-1)),1),"Sun ","Mon ","Tue ","Wed ","Thu ","Fri  ","Sat ")," ",YEAR(C47-1),"/",MONTH(C47-1),"/",DAY(C47-1)),CONCATENATE("",IF(MINUTE(Q35)-30&gt;=0,HOUR(Q35)-9,HOUR(Q35)-10)," : ",IF(MINUTE(Q35)-30&gt;=0,MINUTE(Q35)-30,MINUTE(Q35)+30)," ",CHOOSE(WEEKDAY(DATE(YEAR(C47),MONTH(C47),DAY(C47)),1),"Sun ","Mon ","Tue ","Wed ","Thu","Fri ","Sat ")," ",YEAR(C47),"/",MONTH(C47),"/",DAY(C47)))</f>
        <v>7 : 49 Sat  2014/8/30</v>
      </c>
      <c r="J29" s="124"/>
      <c r="K29" s="124"/>
      <c r="L29" s="124"/>
      <c r="M29" s="124"/>
      <c r="N29" s="124"/>
      <c r="P29" s="123" t="str">
        <f>IF(AND(HOUR(Q35)&gt;=0,HOUR(Q35)&lt;=3),CONCATENATE("",IF(MINUTE(Q35)+30&gt;=60,HOUR(Q35)+20,HOUR(Q35)+19)," : ",IF(MINUTE(Q35)+30&gt;=60,MINUTE(Q35)-30,MINUTE(Q35)+30)," : ",CHOOSE(WEEKDAY(DATE(YEAR(C47-1),MONTH(C47-1),DAY(C47-1)),1),"Sun ","Mon ","Tue ","Wed ","Thu ","Fri  ","Sat ")," ",YEAR(C47-1),"/",MONTH(C47-1),"/",DAY(C47-1)),CONCATENATE("",IF(MINUTE(Q35)-30&gt;=0,HOUR(Q35)-4,HOUR(Q35)-5)," : ",IF(MINUTE(Q35)-30&gt;=0,MINUTE(Q35)-30,MINUTE(Q35)+30)," ",CHOOSE(WEEKDAY(DATE(YEAR(C47),MONTH(C47),DAY(C47)),1),"Sun ","Mon ","Tue ","Wed ","Thu","Fri ","Sat ")," ",YEAR(C47),"/",MONTH(C47),"/",DAY(C47)))</f>
        <v>12 : 49 Sat  2014/8/30</v>
      </c>
      <c r="Q29" s="124"/>
      <c r="R29" s="124"/>
      <c r="S29" s="124"/>
      <c r="T29" s="140"/>
      <c r="U29" s="123" t="str">
        <f>IF(AND(HOUR(Q35)&gt;=0,HOUR(Q35)&lt;=2),CONCATENATE("",IF(MINUTE(Q35)+30&gt;=60,HOUR(Q35)+21,HOUR(Q35)+20)," : ",IF(MINUTE(Q35)+30&gt;=60,MINUTE(Q35)-30,MINUTE(Q35)+30)," : ",CHOOSE(WEEKDAY(DATE(YEAR(C47-1),MONTH(C47-1),DAY(C47-1)),1),"Sun ","Mon ","Tue ","Wed ","Thu ","Fri  ","Sat ")," ",YEAR(C47-1),"/",MONTH(C47-1),"/",DAY(C47-1)),CONCATENATE("",IF(MINUTE(Q35)-30&gt;=0,HOUR(Q35)-3,HOUR(Q35)-4)," : ",IF(MINUTE(Q35)-30&gt;=0,MINUTE(Q35)-30,MINUTE(Q35)+30)," ",CHOOSE(WEEKDAY(DATE(YEAR(C47),MONTH(C47),DAY(C47)),1),"Sun ","Mon ","Tue ","Wed ","Thu","Fri ","Sat ")," ",YEAR(C47),"/",MONTH(C47),"/",DAY(C47)))</f>
        <v>13 : 49 Sat  2014/8/30</v>
      </c>
      <c r="V29" s="124"/>
      <c r="W29" s="124"/>
      <c r="X29" s="124"/>
      <c r="Y29" s="124"/>
      <c r="AA29" s="123" t="str">
        <f>IF(AND(HOUR(Q35)&gt;=0,HOUR(Q35)&lt;=20),CONCATENATE("",IF(MINUTE(Q35)+30&gt;=60,HOUR(Q35)+3,HOUR(Q35)+2)," : ",IF(MINUTE(Q35)+30&gt;=60,MINUTE(Q35)-30,MINUTE(Q35)+30)," ",CHOOSE(WEEKDAY(DATE(YEAR(C47),MONTH(C47),DAY(C47)),1),"Sun ","Mon ","Tue ","Wed ","Thu ","Fri  ","Sat ")," ",YEAR(C47),"/",MONTH(C47),"/",DAY(C47)),CONCATENATE("",IF(MINUTE(Q35)+30&gt;=60,HOUR(Q35)-21,HOUR(Q35)-22)," : ",IF(MINUTE(Q35)+30&gt;=60,MINUTE(Q35)-30,MINUTE(Q35)+30)," ",CHOOSE(WEEKDAY(DATE(YEAR(C47+1),MONTH(C47+1),DAY(C47+1)),1),"Sun ","Mon ","Tue ","Wed ","Thu","Fri ","Sat ")," ",YEAR(C47+1),"/",MONTH(C47+1),"/",DAY(C47+1)))</f>
        <v>19 : 49 Sat  2014/8/30</v>
      </c>
      <c r="AB29" s="124"/>
      <c r="AC29" s="124"/>
      <c r="AD29" s="124"/>
      <c r="AE29" s="124"/>
      <c r="AF29" s="123" t="str">
        <f>IF(AND(HOUR(Q35)&gt;=0,HOUR(Q35)&lt;=19),CONCATENATE("",IF(MINUTE(Q35)+30&gt;=60,HOUR(Q35)+4,HOUR(Q35)+3)," : ",IF(MINUTE(Q35)+30&gt;=60,MINUTE(Q35)-30,MINUTE(Q35)+30)," ",CHOOSE(WEEKDAY(DATE(YEAR(C47),MONTH(C47),DAY(C47)),1),"Sun ","Mon ","Tue ","Wed ","Thu ","Fri  ","Sat ")," ",YEAR(C47),"/",MONTH(C47),"/",DAY(C47)),CONCATENATE("",IF(MINUTE(Q35)+30&gt;=60,HOUR(Q35)-20,HOUR(Q35)-21)," : ",IF(MINUTE(Q35)+30&gt;=60,MINUTE(Q35)-30,MINUTE(Q35)+30)," ",CHOOSE(WEEKDAY(DATE(YEAR(C47+1),MONTH(C47+1),DAY(C47+1)),1),"Sun ","Mon ","Tue ","Wed ","Thu","Fri ","Sat ")," ",YEAR(C47+1),"/",MONTH(C47+1),"/",DAY(C47+1)))</f>
        <v>20 : 49 Sat  2014/8/30</v>
      </c>
      <c r="AG29" s="124"/>
      <c r="AH29" s="124"/>
      <c r="AI29" s="124"/>
      <c r="AJ29" s="124"/>
      <c r="AK29" s="123" t="str">
        <f>IF(AND(HOUR(Q35)&gt;=0,HOUR(Q35)&lt;=18),CONCATENATE("",IF(MINUTE(Q35)+30&gt;=60,HOUR(Q35)+5,HOUR(Q35)+4)," : ",IF(MINUTE(Q35)+30&gt;=60,MINUTE(Q35)-30,MINUTE(Q35)+30)," ",CHOOSE(WEEKDAY(DATE(YEAR(C47),MONTH(C47),DAY(C47)),1),"Sun ","Mon ","Tue ","Wed ","Thu ","Fri  ","Sat ")," ",YEAR(C47),"/",MONTH(C47),"/",DAY(C47)),CONCATENATE("",IF(MINUTE(Q35)+30&gt;=60,HOUR(Q35)-19,HOUR(Q35)-20)," : ",IF(MINUTE(Q35)+30&gt;=60,MINUTE(Q35)-30,MINUTE(Q35)+30)," ",CHOOSE(WEEKDAY(DATE(YEAR(C47+1),MONTH(C47+1),DAY(C47+1)),1),"Sun ","Mon ","Tue ","Wed ","Thu","Fri ","Sat ")," ",YEAR(C47+1),"/",MONTH(C47+1),"/",DAY(C47+1)))</f>
        <v>21 : 49 Sat  2014/8/30</v>
      </c>
      <c r="AL29" s="124"/>
      <c r="AM29" s="124"/>
      <c r="AN29" s="124"/>
      <c r="AO29" s="124"/>
    </row>
    <row r="30" spans="3:40" ht="13.5">
      <c r="C30" s="82">
        <f>FIND(":",C29)</f>
        <v>3</v>
      </c>
      <c r="D30" s="80"/>
      <c r="I30" s="82">
        <f>FIND(":",I29)</f>
        <v>3</v>
      </c>
      <c r="J30" s="80"/>
      <c r="P30" s="85">
        <f>FIND(":",P29)</f>
        <v>4</v>
      </c>
      <c r="U30" s="82">
        <f>FIND(":",U29)</f>
        <v>4</v>
      </c>
      <c r="V30" s="80"/>
      <c r="AA30" s="82">
        <f>FIND(":",AA29)</f>
        <v>4</v>
      </c>
      <c r="AB30" s="125">
        <f ca="1">TIME(HOUR(NOW()),MINUTE(NOW()),SECOND(NOW()))+TIME(2,30,SECOND(NOW()))</f>
        <v>0.857962962962963</v>
      </c>
      <c r="AC30" s="125"/>
      <c r="AD30" s="125"/>
      <c r="AF30" s="82">
        <f>FIND(":",AF29)</f>
        <v>4</v>
      </c>
      <c r="AG30" s="125">
        <f ca="1">TIME(HOUR(NOW()),MINUTE(NOW()),SECOND(NOW()))+TIME(3,30,SECOND(NOW()))</f>
        <v>0.8996296296296298</v>
      </c>
      <c r="AH30" s="125"/>
      <c r="AI30" s="125"/>
      <c r="AK30" s="82">
        <f>FIND(":",AK29)</f>
        <v>4</v>
      </c>
      <c r="AL30" s="125">
        <f ca="1">TIME(HOUR(NOW()),MINUTE(NOW()),SECOND(NOW()))+TIME(3,30,SECOND(NOW()))</f>
        <v>0.8996296296296298</v>
      </c>
      <c r="AM30" s="125"/>
      <c r="AN30" s="125"/>
    </row>
    <row r="31" spans="3:37" ht="13.5">
      <c r="C31" s="83">
        <f>LEFT(C29,C30-2)-0</f>
        <v>4</v>
      </c>
      <c r="D31" s="77"/>
      <c r="I31" s="83">
        <f>LEFT(I29,I30-2)-0</f>
        <v>7</v>
      </c>
      <c r="J31" s="77"/>
      <c r="P31" s="83">
        <f>LEFT(P29,P30-2)-0</f>
        <v>12</v>
      </c>
      <c r="Q31" s="71"/>
      <c r="U31" s="83">
        <f>LEFT(U29,U30-2)-0</f>
        <v>13</v>
      </c>
      <c r="V31" s="77"/>
      <c r="AA31" s="83">
        <f>LEFT(AA29,AA30-2)-0</f>
        <v>19</v>
      </c>
      <c r="AB31" s="77"/>
      <c r="AF31" s="83">
        <f>LEFT(AF29,AF30-2)-0</f>
        <v>20</v>
      </c>
      <c r="AK31" s="83">
        <f>LEFT(AK29,AK30-2)-0</f>
        <v>21</v>
      </c>
    </row>
    <row r="32" ht="13.5" hidden="1">
      <c r="Q32" s="77"/>
    </row>
    <row r="33" ht="13.5" hidden="1"/>
    <row r="34" spans="3:28" ht="13.5" hidden="1">
      <c r="C34" s="64"/>
      <c r="D34" s="64"/>
      <c r="I34" s="64"/>
      <c r="J34" s="64"/>
      <c r="P34" s="64"/>
      <c r="Q34" s="64"/>
      <c r="U34" s="64"/>
      <c r="V34" s="64"/>
      <c r="AA34" s="64"/>
      <c r="AB34" s="64"/>
    </row>
    <row r="35" spans="3:28" ht="13.5" hidden="1">
      <c r="C35" s="71"/>
      <c r="D35" s="71"/>
      <c r="I35" s="71"/>
      <c r="J35" s="71"/>
      <c r="Q35" s="76">
        <f>X25</f>
        <v>0.7219791666666667</v>
      </c>
      <c r="U35" s="69">
        <f ca="1">TIME(HOUR(NOW()),MINUTE(NOW()),SECOND(NOW()))</f>
        <v>0.7532870370370371</v>
      </c>
      <c r="V35" s="70">
        <f>F44</f>
        <v>0.6729166666666666</v>
      </c>
      <c r="AA35" s="71"/>
      <c r="AB35" s="71"/>
    </row>
    <row r="36" spans="3:28" ht="15.75">
      <c r="C36" s="27" t="str">
        <f>IF(AND(S25&gt;=D50,S25&lt;D51),"",CONCATENATE(YEAR(S25),"/",MONTH(S25),"/",DAY(S25)," is not summertime"))</f>
        <v>2014/8/30 is not summertime</v>
      </c>
      <c r="D36" s="73"/>
      <c r="I36" s="73"/>
      <c r="J36" s="73"/>
      <c r="P36" s="90" t="str">
        <f>IF(AND(HOUR(Q35)&gt;=0,HOUR(Q35)&lt;=4),CONCATENATE("Today: 
",CHOOSE(WEEKDAY(DATE(YEAR(C47-1),MONTH(C47-1),DAY(C47-1)),1),"Sun ","Mon ","Tue ","Wed ","Thu ","Fri  ","Sat ")," ",YEAR(C47-1),"/",MONTH(C47-1),"/",DAY(C47-1)," 
",IF(MINUTE(Q35)+30&gt;=60,HOUR(Q35)+19,HOUR(Q35)+18)," : ",IF(MINUTE(Q35)+30&gt;=60,MINUTE(Q35)-30,MINUTE(Q35)+30),"  "),CONCATENATE("Today: 
",CHOOSE(WEEKDAY(DATE(YEAR(C47),MONTH(C47),DAY(C47)),1),"Sun ","Mon ","Tue ","Wed ","Thu","Fri ","Sat ")," ",YEAR(C47),"/",MONTH(C47),"/",DAY(C47)," 
",IF(MINUTE(Q35)-30&gt;=0,HOUR(Q35)-5,HOUR(Q35)-6)," : ",IF(MINUTE(Q35)-30&gt;=0,MINUTE(Q35)-30,MINUTE(Q35)+30)," "))</f>
        <v>Today: 
Sat  2014/8/30 
11 : 49 </v>
      </c>
      <c r="Q36" s="73"/>
      <c r="U36" s="73"/>
      <c r="V36" s="73"/>
      <c r="AA36" s="73"/>
      <c r="AB36" s="73"/>
    </row>
    <row r="37" spans="3:40" ht="13.5">
      <c r="C37" s="121" t="s">
        <v>122</v>
      </c>
      <c r="D37" s="122"/>
      <c r="E37" s="122"/>
      <c r="F37" s="122"/>
      <c r="G37" s="122"/>
      <c r="I37" s="121" t="s">
        <v>121</v>
      </c>
      <c r="J37" s="122"/>
      <c r="K37" s="122"/>
      <c r="L37" s="122"/>
      <c r="M37" s="122"/>
      <c r="N37" s="122"/>
      <c r="P37" s="121" t="s">
        <v>112</v>
      </c>
      <c r="Q37" s="122"/>
      <c r="R37" s="122"/>
      <c r="S37" s="122"/>
      <c r="T37" s="141"/>
      <c r="U37" s="121" t="s">
        <v>7</v>
      </c>
      <c r="V37" s="122"/>
      <c r="W37" s="122"/>
      <c r="X37" s="122"/>
      <c r="AA37" s="121" t="s">
        <v>118</v>
      </c>
      <c r="AB37" s="122"/>
      <c r="AC37" s="122"/>
      <c r="AD37" s="122"/>
      <c r="AF37" s="121" t="s">
        <v>111</v>
      </c>
      <c r="AG37" s="122"/>
      <c r="AH37" s="122"/>
      <c r="AI37" s="122"/>
      <c r="AK37" s="121" t="s">
        <v>119</v>
      </c>
      <c r="AL37" s="122"/>
      <c r="AM37" s="122"/>
      <c r="AN37" s="122"/>
    </row>
    <row r="38" spans="3:41" ht="13.5">
      <c r="C38" s="123" t="str">
        <f>IF(AND(HOUR(Q35)&gt;=0,HOUR(Q35)&lt;=12),CONCATENATE("",IF(MINUTE(Q35)+30&gt;=60,HOUR(Q35)+11,HOUR(Q35)+10)," : ",IF(MINUTE(Q35)+30&gt;=60,MINUTE(Q35)-30,MINUTE(Q35)+30)," : ",CHOOSE(WEEKDAY(DATE(YEAR(C47-1),MONTH(C47-1),DAY(C47-1)),1),"Sun ","Mon ","Tue ","Wed ","Thu ","Fri  ","Sat ")," ",YEAR(C47-1),"/",MONTH(C47-1),"/",DAY(C47-1)),CONCATENATE("",IF(MINUTE(Q35)-30&gt;=0,HOUR(Q35)-13,HOUR(Q35)-14)," : ",IF(MINUTE(Q35)-30&gt;=0,MINUTE(Q35)-30,MINUTE(Q35)+30)," ",CHOOSE(WEEKDAY(DATE(YEAR(C47),MONTH(C47),DAY(C47)),1),"Sun ","Mon ","Tue ","Wed ","Thu","Fri ","Sat ")," ",YEAR(C47),"/",MONTH(C47),"/",DAY(C47)))</f>
        <v>3 : 49 Sat  2014/8/30</v>
      </c>
      <c r="D38" s="124"/>
      <c r="E38" s="124"/>
      <c r="F38" s="124"/>
      <c r="G38" s="124"/>
      <c r="I38" s="123" t="str">
        <f>IF(AND(HOUR(Q35)&gt;=0,HOUR(Q35)&lt;=10,NOT(HOUR(Q35)+14=24)),CONCATENATE("",IF(MINUTE(Q35)+30&gt;=60,HOUR(Q35)+14,HOUR(Q35)+13)," : ",IF(MINUTE(Q35)+30&gt;=60,MINUTE(Q35)-30,MINUTE(Q35)+30)," : ",CHOOSE(WEEKDAY(DATE(YEAR(C47-1),MONTH(C47-1),DAY(C47-1)),1),"Sun ","Mon ","Tue ","Wed ","Thu ","Fri  ","Sat ")," ",YEAR(C47-1),"/",MONTH(C47-1),"/",DAY(C47-1)),CONCATENATE("",IF(MINUTE(Q35)-30&gt;=0,HOUR(Q35)-10,HOUR(Q35)-11)," : ",IF(MINUTE(Q35)-30&gt;=0,MINUTE(Q35)-30,MINUTE(Q35)+30)," ",CHOOSE(WEEKDAY(DATE(YEAR(C47),MONTH(C47),DAY(C47)),1),"Sun ","Mon ","Tue ","Wed ","Thu","Fri ","Sat ")," ",YEAR(C47),"/",MONTH(C47),"/",DAY(C47)))</f>
        <v>6 : 49 Sat  2014/8/30</v>
      </c>
      <c r="J38" s="124"/>
      <c r="K38" s="124"/>
      <c r="L38" s="124"/>
      <c r="M38" s="124"/>
      <c r="N38" s="124"/>
      <c r="P38" s="123" t="str">
        <f>IF(AND(HOUR(Q35)&gt;=0,HOUR(Q35)&lt;=4),CONCATENATE("",IF(MINUTE(Q35)+30&gt;=60,HOUR(Q35)+19,HOUR(Q35)+18)," : ",IF(MINUTE(Q35)+30&gt;=60,MINUTE(Q35)-30,MINUTE(Q35)+30)," : ",CHOOSE(WEEKDAY(DATE(YEAR(C47-1),MONTH(C47-1),DAY(C47-1)),1),"Sun ","Mon ","Tue ","Wed ","Thu ","Fri  ","Sat ")," ",YEAR(C47-1),"/",MONTH(C47-1),"/",DAY(C47-1)),CONCATENATE("",IF(MINUTE(Q35)-30&gt;=0,HOUR(Q35)-5,HOUR(Q35)-6)," : ",IF(MINUTE(Q35)-30&gt;=0,MINUTE(Q35)-30,MINUTE(Q35)+30)," ",CHOOSE(WEEKDAY(DATE(YEAR(C47),MONTH(C47),DAY(C47)),1),"Sun ","Mon ","Tue ","Wed ","Thu","Fri ","Sat ")," ",YEAR(C47),"/",MONTH(C47),"/",DAY(C47)))</f>
        <v>11 : 49 Sat  2014/8/30</v>
      </c>
      <c r="Q38" s="124"/>
      <c r="R38" s="124"/>
      <c r="S38" s="124"/>
      <c r="T38" s="140"/>
      <c r="U38" s="123" t="str">
        <f>IF(AND(HOUR(Q35)&gt;=0,HOUR(Q35)&lt;=3),CONCATENATE("",IF(MINUTE(Q35)+30&gt;=60,HOUR(Q35)+20,HOUR(Q35)+19)," : ",IF(MINUTE(Q35)+30&gt;=60,MINUTE(Q35)-30,MINUTE(Q35)+30)," : ",CHOOSE(WEEKDAY(DATE(YEAR(C47-1),MONTH(C47-1),DAY(C47-1)),1),"Sun ","Mon ","Tue ","Wed ","Thu ","Fri  ","Sat ")," ",YEAR(C47-1),"/",MONTH(C47-1),"/",DAY(C47-1)),CONCATENATE("",IF(MINUTE(Q35)-30&gt;=0,HOUR(Q35)-4,HOUR(Q35)-5)," : ",IF(MINUTE(Q35)-30&gt;=0,MINUTE(Q35)-30,MINUTE(Q35)+30)," ",CHOOSE(WEEKDAY(DATE(YEAR(C47),MONTH(C47),DAY(C47)),1),"Sun ","Mon ","Tue ","Wed ","Thu","Fri ","Sat ")," ",YEAR(C47),"/",MONTH(C47),"/",DAY(C47)))</f>
        <v>12 : 49 Sat  2014/8/30</v>
      </c>
      <c r="V38" s="124"/>
      <c r="W38" s="124"/>
      <c r="X38" s="124"/>
      <c r="Y38" s="124"/>
      <c r="AA38" s="123" t="str">
        <f>IF(AND(HOUR(Q35)&gt;=0,HOUR(Q35)&lt;=20),CONCATENATE("",IF(MINUTE(Q35)+30&gt;=60,HOUR(Q35)+3,HOUR(Q35)+2)," : ",IF(MINUTE(Q35)+30&gt;=60,MINUTE(Q35)-30,MINUTE(Q35)+30)," ",CHOOSE(WEEKDAY(DATE(YEAR(C47),MONTH(C47),DAY(C47)),1),"Sun ","Mon ","Tue ","Wed ","Thu ","Fri  ","Sat ")," ",YEAR(C47),"/",MONTH(C47),"/",DAY(C47)),CONCATENATE("",IF(MINUTE(Q35)+30&gt;=60,HOUR(Q35)-21,HOUR(Q35)-22)," : ",IF(MINUTE(Q35)+30&gt;=60,MINUTE(Q35)-30,MINUTE(Q35)+30)," ",CHOOSE(WEEKDAY(DATE(YEAR(C47+1),MONTH(C47+1),DAY(C47+1)),1),"Sun ","Mon ","Tue ","Wed ","Thu","Fri ","Sat ")," ",YEAR(C47+1),"/",MONTH(C47+1),"/",DAY(C47+1)))</f>
        <v>19 : 49 Sat  2014/8/30</v>
      </c>
      <c r="AB38" s="124"/>
      <c r="AC38" s="124"/>
      <c r="AD38" s="124"/>
      <c r="AE38" s="124"/>
      <c r="AF38" s="123" t="str">
        <f>IF(AND(HOUR(Q35)&gt;=0,HOUR(Q35)&lt;=19),CONCATENATE("",IF(MINUTE(Q35)+30&gt;=60,HOUR(Q35)+4,HOUR(Q35)+3)," : ",IF(MINUTE(Q35)+30&gt;=60,MINUTE(Q35)-30,MINUTE(Q35)+30)," ",CHOOSE(WEEKDAY(DATE(YEAR(C47),MONTH(C47),DAY(C47)),1),"Sun ","Mon ","Tue ","Wed ","Thu ","Fri  ","Sat ")," ",YEAR(C47),"/",MONTH(C47),"/",DAY(C47)),CONCATENATE("",IF(MINUTE(Q35)+30&gt;=60,HOUR(Q35)-20,HOUR(Q35)-21)," : ",IF(MINUTE(Q35)+30&gt;=60,MINUTE(Q35)-30,MINUTE(Q35)+30)," ",CHOOSE(WEEKDAY(DATE(YEAR(C47+1),MONTH(C47+1),DAY(C47+1)),1),"Sun ","Mon ","Tue ","Wed ","Thu","Fri ","Sat ")," ",YEAR(C47+1),"/",MONTH(C47+1),"/",DAY(C47+1)))</f>
        <v>20 : 49 Sat  2014/8/30</v>
      </c>
      <c r="AG38" s="124"/>
      <c r="AH38" s="124"/>
      <c r="AI38" s="124"/>
      <c r="AJ38" s="124"/>
      <c r="AK38" s="123" t="str">
        <f>IF(AND(HOUR(Q35)&gt;=0,HOUR(Q35)&lt;=17),CONCATENATE("",IF(MINUTE(Q35)+30&gt;=60,HOUR(Q35)+6,HOUR(Q35)+5)," : ",IF(MINUTE(Q35)+30&gt;=60,MINUTE(Q35)-30,MINUTE(Q35)+30)," ",CHOOSE(WEEKDAY(DATE(YEAR(C47),MONTH(C47),DAY(C47)),1),"Sun ","Mon ","Tue ","Wed ","Thu ","Fri  ","Sat ")," ",YEAR(C47),"/",MONTH(C47),"/",DAY(C47)),CONCATENATE("",IF(MINUTE(Q35)+30&gt;=60,HOUR(Q35)-18,HOUR(Q35)-19)," : ",IF(MINUTE(Q35)+30&gt;=60,MINUTE(Q35)-30,MINUTE(Q35)+30)," ",CHOOSE(WEEKDAY(DATE(YEAR(C47+1),MONTH(C47+1),DAY(C47+1)),1),"Sun ","Mon ","Tue ","Wed ","Thu","Fri ","Sat ")," ",YEAR(C47+1),"/",MONTH(C47+1),"/",DAY(C47+1)))</f>
        <v>22 : 49 Sat  2014/8/30</v>
      </c>
      <c r="AL38" s="124"/>
      <c r="AM38" s="124"/>
      <c r="AN38" s="124"/>
      <c r="AO38" s="124"/>
    </row>
    <row r="39" spans="3:40" ht="13.5">
      <c r="C39" s="82">
        <f>FIND(":",C38)</f>
        <v>3</v>
      </c>
      <c r="D39" s="125">
        <f ca="1">IF(AND(HOUR(NOW())=13,MINUTE(NOW())&lt;30),TIME(HOUR(NOW())+24,MINUTE(NOW())+60,SECOND(NOW()))-TIME(13,30,0),IF(HOUR(NOW())&lt;13,TIME(HOUR(NOW())+24,MINUTE(NOW()),SECOND(NOW()))-TIME(13,30,0),TIME(HOUR(NOW()),MINUTE(NOW()),SECOND(NOW()))-TIME(13,30,0)))</f>
        <v>0.19078703703703714</v>
      </c>
      <c r="E39" s="125"/>
      <c r="F39" s="125"/>
      <c r="I39" s="82">
        <f>FIND(":",I38)</f>
        <v>3</v>
      </c>
      <c r="J39" s="125">
        <f ca="1">IF(HOUR(NOW())&lt;=10,TIME(HOUR(NOW())+24,MINUTE(NOW()),SECOND(NOW()))-TIME(10,30,SECOND(NOW())),TIME(HOUR(NOW()),MINUTE(NOW()),SECOND(NOW()))-TIME(10,30,SECOND(NOW())))</f>
        <v>0.3152777777777779</v>
      </c>
      <c r="K39" s="125"/>
      <c r="L39" s="125"/>
      <c r="P39" s="85">
        <f>FIND(":",P38)</f>
        <v>4</v>
      </c>
      <c r="Q39" s="125">
        <f ca="1">IF(HOUR(NOW())&lt;=5,TIME(HOUR(NOW())+24,MINUTE(NOW()),SECOND(NOW()))-TIME(5,30,SECOND(NOW())),TIME(HOUR(NOW()),MINUTE(NOW()),SECOND(NOW()))-TIME(5,30,SECOND(NOW())))</f>
        <v>0.5236111111111112</v>
      </c>
      <c r="R39" s="125"/>
      <c r="S39" s="125"/>
      <c r="U39" s="82">
        <f>FIND(":",U38)</f>
        <v>4</v>
      </c>
      <c r="V39" s="125">
        <f ca="1">IF(HOUR(NOW())&lt;=4,TIME(HOUR(NOW())+24,MINUTE(NOW()),SECOND(NOW()))-TIME(4,30,SECOND(NOW())),TIME(HOUR(NOW()),MINUTE(NOW()),SECOND(NOW()))-TIME(4,30,SECOND(NOW())))</f>
        <v>0.5652777777777779</v>
      </c>
      <c r="W39" s="125"/>
      <c r="X39" s="125"/>
      <c r="AA39" s="82">
        <f>FIND(":",AA38)</f>
        <v>4</v>
      </c>
      <c r="AB39" s="125">
        <f ca="1">TIME(HOUR(NOW()),MINUTE(NOW()),SECOND(NOW()))+TIME(2,30,SECOND(NOW()))</f>
        <v>0.857962962962963</v>
      </c>
      <c r="AC39" s="125"/>
      <c r="AD39" s="125"/>
      <c r="AF39" s="82">
        <f>FIND(":",AF38)</f>
        <v>4</v>
      </c>
      <c r="AG39" s="125">
        <f ca="1">TIME(HOUR(NOW()),MINUTE(NOW()),SECOND(NOW()))+TIME(3,30,SECOND(NOW()))</f>
        <v>0.8996296296296298</v>
      </c>
      <c r="AH39" s="125"/>
      <c r="AI39" s="125"/>
      <c r="AK39" s="82">
        <f>FIND(":",AK38)</f>
        <v>4</v>
      </c>
      <c r="AL39" s="125">
        <f ca="1">TIME(HOUR(NOW()),MINUTE(NOW()),SECOND(NOW()))+TIME(3,30,SECOND(NOW()))</f>
        <v>0.8996296296296298</v>
      </c>
      <c r="AM39" s="125"/>
      <c r="AN39" s="125"/>
    </row>
    <row r="40" spans="3:37" ht="13.5">
      <c r="C40" s="83">
        <f>LEFT(C38,C39-2)-0</f>
        <v>3</v>
      </c>
      <c r="D40" s="125">
        <f>IF(AND(HOUR(X26)=13,MINUTE(X26)&lt;30),TIME(HOUR(X26)+24,MINUTE(X26)+60,SECOND(X26))-TIME(13,30,0),IF(HOUR(X26)&lt;13,TIME(HOUR(X26)+24,MINUTE(X26),SECOND(X26))-TIME(13,30,0),TIME(HOUR(X26),MINUTE(X26),SECOND(X26))-TIME(13,30,0)))</f>
        <v>-0.5625</v>
      </c>
      <c r="E40" s="125"/>
      <c r="F40" s="125"/>
      <c r="I40" s="83">
        <f>LEFT(I38,I39-2)-0</f>
        <v>6</v>
      </c>
      <c r="J40" s="77"/>
      <c r="P40" s="83">
        <f>LEFT(P38,P39-2)-0</f>
        <v>11</v>
      </c>
      <c r="Q40" s="71"/>
      <c r="U40" s="83">
        <f>LEFT(U38,U39-2)-0</f>
        <v>12</v>
      </c>
      <c r="V40" s="77"/>
      <c r="AA40" s="83">
        <f>LEFT(AA38,AA39-2)-0</f>
        <v>19</v>
      </c>
      <c r="AB40" s="77"/>
      <c r="AF40" s="83">
        <f>LEFT(AF38,AF39-2)-0</f>
        <v>20</v>
      </c>
      <c r="AK40" s="83">
        <f>LEFT(AK38,AK39-2)-0</f>
        <v>22</v>
      </c>
    </row>
    <row r="41" spans="4:6" ht="13.5">
      <c r="D41" s="143">
        <v>0.4979166666666666</v>
      </c>
      <c r="E41" s="143"/>
      <c r="F41" s="143"/>
    </row>
    <row r="43" spans="4:6" ht="13.5" hidden="1">
      <c r="D43" s="64"/>
      <c r="E43" s="65">
        <v>39314</v>
      </c>
      <c r="F43" s="66">
        <v>0.03483796296296296</v>
      </c>
    </row>
    <row r="44" spans="4:6" ht="13.5" hidden="1">
      <c r="D44" s="4">
        <f ca="1">TODAY()</f>
        <v>42151</v>
      </c>
      <c r="E44" s="67">
        <v>39314</v>
      </c>
      <c r="F44" s="68">
        <v>0.6729166666666666</v>
      </c>
    </row>
    <row r="45" spans="4:6" ht="13.5" hidden="1">
      <c r="D45" s="72" t="s">
        <v>109</v>
      </c>
      <c r="E45" s="73"/>
      <c r="F45" s="73"/>
    </row>
    <row r="46" spans="3:6" ht="13.5" hidden="1">
      <c r="C46" s="146" t="s">
        <v>0</v>
      </c>
      <c r="D46" s="146"/>
      <c r="E46" s="146"/>
      <c r="F46" s="74" t="s">
        <v>1</v>
      </c>
    </row>
    <row r="47" spans="3:6" ht="13.5" hidden="1">
      <c r="C47" s="75">
        <f>L26</f>
        <v>41881</v>
      </c>
      <c r="D47" s="144">
        <f>S25</f>
        <v>41881</v>
      </c>
      <c r="E47" s="145"/>
      <c r="F47" s="78" t="str">
        <f>CONCATENATE("",HOUR(F43)," : ",MINUTE(F43))</f>
        <v>0 : 50</v>
      </c>
    </row>
    <row r="48" ht="13.5" hidden="1">
      <c r="F48" s="71">
        <f>FIND(":",F47)-0</f>
        <v>3</v>
      </c>
    </row>
    <row r="49" spans="4:6" ht="13.5" hidden="1">
      <c r="D49" s="71"/>
      <c r="E49" s="71"/>
      <c r="F49" s="79">
        <f>LEFT(F47,F48-2)-0</f>
        <v>0</v>
      </c>
    </row>
    <row r="50" spans="4:19" ht="15.75">
      <c r="D50" s="118">
        <f>IF(WEEKDAY(R50)=5,R50-4,IF(WEEKDAY(R50)=2,R50-1,IF(WEEKDAY(R50)=3,R50-2,IF(WEEKDAY(R50)=4,R50-3,IF(WEEKDAY(R50)=6,R50-5,IF(WEEKDAY(R50)=7,R50-6,R50))))))</f>
        <v>42099</v>
      </c>
      <c r="E50" s="118"/>
      <c r="F50" s="118"/>
      <c r="G50" s="118"/>
      <c r="H50" s="26" t="s">
        <v>15</v>
      </c>
      <c r="I50" s="26"/>
      <c r="J50" s="26"/>
      <c r="K50" s="26"/>
      <c r="M50" s="28"/>
      <c r="N50" s="28"/>
      <c r="O50" s="119">
        <f>IF(D50="","",WEEKDAY(D50))</f>
        <v>1</v>
      </c>
      <c r="P50" s="119"/>
      <c r="Q50" s="119"/>
      <c r="R50" s="29">
        <f ca="1">DATE(YEAR(TODAY()),4,1)+6</f>
        <v>42101</v>
      </c>
      <c r="S50" s="27" t="str">
        <f ca="1">IF(AND(TODAY()&gt;=D50,TODAY()&lt;D51),CONCATENATE("Today is summertime"),CONCATENATE("Today is not summertime"))</f>
        <v>Today is summertime</v>
      </c>
    </row>
    <row r="51" spans="4:19" ht="15.75">
      <c r="D51" s="120">
        <f>IF(WEEKDAY(R51)=5,R51-4,IF(WEEKDAY(R51)=2,R51-1,IF(WEEKDAY(R51)=3,R51-2,IF(WEEKDAY(R51)=4,R51-3,IF(WEEKDAY(R51)=6,R51-5,IF(WEEKDAY(R51)=7,R51-6,R51))))))</f>
        <v>42302</v>
      </c>
      <c r="E51" s="120"/>
      <c r="F51" s="120"/>
      <c r="G51" s="120"/>
      <c r="H51" s="26" t="s">
        <v>16</v>
      </c>
      <c r="I51" s="26"/>
      <c r="J51" s="26"/>
      <c r="K51" s="26"/>
      <c r="M51" s="28"/>
      <c r="N51" s="28"/>
      <c r="O51" s="119">
        <f>IF(D51="","",WEEKDAY(D51))</f>
        <v>1</v>
      </c>
      <c r="P51" s="119"/>
      <c r="Q51" s="119"/>
      <c r="R51" s="29">
        <f ca="1">DATE(YEAR(TODAY()),10,31)</f>
        <v>42308</v>
      </c>
      <c r="S51" s="27" t="str">
        <f>IF(AND(S25&gt;=D50,S25&lt;D51),CONCATENATE(YEAR(S25),"/",MONTH(S25),"/",DAY(S25)," is summertime"),CONCATENATE(YEAR(S25),"/",MONTH(S25),"/",DAY(S25)," is not summertime"))</f>
        <v>2014/8/30 is not summertime</v>
      </c>
    </row>
    <row r="52" spans="4:18" ht="15">
      <c r="D52" s="3"/>
      <c r="E52" s="3"/>
      <c r="F52" s="3"/>
      <c r="G52" s="3"/>
      <c r="H52" s="26" t="s">
        <v>123</v>
      </c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4:18" ht="15">
      <c r="D53" s="118">
        <f>IF(WEEKDAY(R53)=5,R53-4,IF(WEEKDAY(R53)=2,R53-1,IF(WEEKDAY(R53)=3,R53-2,IF(WEEKDAY(R53)=4,R53-3,IF(WEEKDAY(R53)=6,R53-5,IF(WEEKDAY(R53)=7,R53-6,R53))))))</f>
        <v>42092</v>
      </c>
      <c r="E53" s="118"/>
      <c r="F53" s="118"/>
      <c r="G53" s="118"/>
      <c r="H53" s="26" t="s">
        <v>17</v>
      </c>
      <c r="I53" s="26"/>
      <c r="J53" s="26"/>
      <c r="K53" s="26"/>
      <c r="L53" s="26"/>
      <c r="M53" s="28"/>
      <c r="N53" s="28"/>
      <c r="O53" s="119">
        <f>IF(D53="","",WEEKDAY(D53))</f>
        <v>1</v>
      </c>
      <c r="P53" s="119"/>
      <c r="Q53" s="119"/>
      <c r="R53" s="29">
        <f ca="1">DATE(YEAR(TODAY()),3,31)</f>
        <v>42094</v>
      </c>
    </row>
    <row r="54" ht="15">
      <c r="H54" s="26" t="s">
        <v>124</v>
      </c>
    </row>
  </sheetData>
  <sheetProtection password="CEA2" sheet="1" objects="1" scenarios="1"/>
  <mergeCells count="79">
    <mergeCell ref="C29:G29"/>
    <mergeCell ref="C37:G37"/>
    <mergeCell ref="I28:N28"/>
    <mergeCell ref="I29:N29"/>
    <mergeCell ref="I37:N37"/>
    <mergeCell ref="AB30:AD30"/>
    <mergeCell ref="C28:G28"/>
    <mergeCell ref="AA37:AD37"/>
    <mergeCell ref="J39:L39"/>
    <mergeCell ref="AL30:AN30"/>
    <mergeCell ref="N25:O25"/>
    <mergeCell ref="N26:O26"/>
    <mergeCell ref="L26:M26"/>
    <mergeCell ref="K25:M25"/>
    <mergeCell ref="AG39:AI39"/>
    <mergeCell ref="H25:J26"/>
    <mergeCell ref="P38:T38"/>
    <mergeCell ref="D53:G53"/>
    <mergeCell ref="D50:G50"/>
    <mergeCell ref="D51:G51"/>
    <mergeCell ref="D39:F39"/>
    <mergeCell ref="D41:F41"/>
    <mergeCell ref="V39:X39"/>
    <mergeCell ref="O50:Q50"/>
    <mergeCell ref="O51:Q51"/>
    <mergeCell ref="D47:E47"/>
    <mergeCell ref="C46:E46"/>
    <mergeCell ref="AA29:AE29"/>
    <mergeCell ref="C38:G38"/>
    <mergeCell ref="I38:N38"/>
    <mergeCell ref="D40:F40"/>
    <mergeCell ref="D23:G23"/>
    <mergeCell ref="K23:N23"/>
    <mergeCell ref="O23:P23"/>
    <mergeCell ref="P28:T28"/>
    <mergeCell ref="Q39:S39"/>
    <mergeCell ref="AB39:AD39"/>
    <mergeCell ref="O53:Q53"/>
    <mergeCell ref="S25:V25"/>
    <mergeCell ref="S26:V26"/>
    <mergeCell ref="P29:T29"/>
    <mergeCell ref="P37:T37"/>
    <mergeCell ref="X26:Z26"/>
    <mergeCell ref="T20:V20"/>
    <mergeCell ref="V1:Y1"/>
    <mergeCell ref="Y23:AB23"/>
    <mergeCell ref="AA1:AE1"/>
    <mergeCell ref="R21:U21"/>
    <mergeCell ref="V21:Y21"/>
    <mergeCell ref="AA20:AJ20"/>
    <mergeCell ref="AA19:AH19"/>
    <mergeCell ref="AE23:AH23"/>
    <mergeCell ref="AC23:AD23"/>
    <mergeCell ref="A1:B1"/>
    <mergeCell ref="A2:A16"/>
    <mergeCell ref="R19:Z19"/>
    <mergeCell ref="C1:H1"/>
    <mergeCell ref="J1:U1"/>
    <mergeCell ref="AF1:AJ1"/>
    <mergeCell ref="U38:Y38"/>
    <mergeCell ref="X25:Z25"/>
    <mergeCell ref="H23:J23"/>
    <mergeCell ref="AA28:AD28"/>
    <mergeCell ref="U28:X28"/>
    <mergeCell ref="U37:X37"/>
    <mergeCell ref="U29:Y29"/>
    <mergeCell ref="W23:X23"/>
    <mergeCell ref="Q23:T23"/>
    <mergeCell ref="AA38:AE38"/>
    <mergeCell ref="AK37:AN37"/>
    <mergeCell ref="AK38:AO38"/>
    <mergeCell ref="AL39:AN39"/>
    <mergeCell ref="AF37:AI37"/>
    <mergeCell ref="AF38:AJ38"/>
    <mergeCell ref="AF28:AI28"/>
    <mergeCell ref="AK28:AN28"/>
    <mergeCell ref="AF29:AJ29"/>
    <mergeCell ref="AK29:AO29"/>
    <mergeCell ref="AG30:AI30"/>
  </mergeCells>
  <conditionalFormatting sqref="R19">
    <cfRule type="expression" priority="1" dxfId="260" stopIfTrue="1">
      <formula>YEAR(TODAY())=2001</formula>
    </cfRule>
    <cfRule type="expression" priority="2" dxfId="261" stopIfTrue="1">
      <formula>YEAR(TODAY())=2002</formula>
    </cfRule>
    <cfRule type="expression" priority="3" dxfId="262" stopIfTrue="1">
      <formula>YEAR(TODAY())=2000</formula>
    </cfRule>
  </conditionalFormatting>
  <conditionalFormatting sqref="Y23:AB23 AE23:AH23 V21:Y21">
    <cfRule type="expression" priority="4" dxfId="257" stopIfTrue="1">
      <formula>AND(HOUR(NOW())&gt;5,HOUR(NOW())&lt;12)</formula>
    </cfRule>
    <cfRule type="expression" priority="5" dxfId="263" stopIfTrue="1">
      <formula>AND(HOUR(NOW())&gt;11,HOUR(NOW())&lt;18)</formula>
    </cfRule>
    <cfRule type="expression" priority="6" dxfId="255" stopIfTrue="1">
      <formula>OR(HOUR(NOW())&gt;22,HOUR(NOW())&lt;6)</formula>
    </cfRule>
  </conditionalFormatting>
  <conditionalFormatting sqref="D23:G23">
    <cfRule type="expression" priority="7" dxfId="257" stopIfTrue="1">
      <formula>IF(OR(MONTH(TODAY())&gt;10,MONTH(TODAY())&lt;4),OR(HOUR(NOW())&gt;22,HOUR(NOW())&lt;5),OR(HOUR(NOW())&gt;21,HOUR(NOW())&lt;4))</formula>
    </cfRule>
    <cfRule type="expression" priority="8" dxfId="263" stopIfTrue="1">
      <formula>IF(OR(MONTH(TODAY())&gt;10,MONTH(TODAY())&lt;4),AND(HOUR(NOW())&gt;4,HOUR(NOW())&lt;11),AND(HOUR(NOW())&gt;3,HOUR(NOW())&lt;10))</formula>
    </cfRule>
    <cfRule type="expression" priority="9" dxfId="255" stopIfTrue="1">
      <formula>IF(OR(MONTH(TODAY())&gt;10,MONTH(TODAY())&lt;4),AND(HOUR(NOW())&gt;15,HOUR(NOW())&lt;23),AND(HOUR(NOW())&gt;14,HOUR(NOW())&lt;22))</formula>
    </cfRule>
  </conditionalFormatting>
  <conditionalFormatting sqref="K23:N23">
    <cfRule type="expression" priority="10" dxfId="257" stopIfTrue="1">
      <formula>IF(OR(MONTH(TODAY())&gt;10,MONTH(TODAY())&lt;4),OR(HOUR(NOW())&gt;19,HOUR(NOW())&lt;2),OR(HOUR(NOW())&gt;18,HOUR(NOW())&lt;1))</formula>
    </cfRule>
    <cfRule type="expression" priority="11" dxfId="263" stopIfTrue="1">
      <formula>IF(OR(MONTH(TODAY())&gt;10,MONTH(TODAY())&lt;4),AND(HOUR(NOW())&gt;1,HOUR(NOW())&lt;8),AND(HOUR(NOW())&gt;0,HOUR(NOW())&lt;7))</formula>
    </cfRule>
    <cfRule type="expression" priority="12" dxfId="255" stopIfTrue="1">
      <formula>IF(OR(MONTH(TODAY())&gt;10,MONTH(TODAY())&lt;4),AND(HOUR(NOW())&gt;12,HOUR(NOW())&lt;20),AND(HOUR(NOW())&gt;11,HOUR(NOW())&lt;19))</formula>
    </cfRule>
  </conditionalFormatting>
  <conditionalFormatting sqref="Q23:T23">
    <cfRule type="expression" priority="13" dxfId="257" stopIfTrue="1">
      <formula>IF(OR(MONTH(TODAY())&gt;10,MONTH(TODAY())&lt;4),AND(HOUR(NOW())&gt;14,HOUR(NOW())&lt;21),AND(HOUR(NOW())&gt;13,HOUR(NOW())&lt;20))</formula>
    </cfRule>
    <cfRule type="expression" priority="14" dxfId="263" stopIfTrue="1">
      <formula>IF(OR(MONTH(TODAY())&gt;10,MONTH(TODAY())&lt;4),OR(HOUR(NOW())&gt;20,HOUR(NOW())&lt;3),OR(HOUR(NOW())&gt;19,HOUR(NOW())&lt;2))</formula>
    </cfRule>
    <cfRule type="expression" priority="15" dxfId="255" stopIfTrue="1">
      <formula>IF(OR(MONTH(TODAY())&gt;10,MONTH(TODAY())&lt;4),AND(HOUR(NOW())&gt;7,HOUR(NOW())&lt;15),AND(HOUR(NOW())&gt;6,HOUR(NOW())&lt;14))</formula>
    </cfRule>
  </conditionalFormatting>
  <conditionalFormatting sqref="L26 E49 D47">
    <cfRule type="expression" priority="16" dxfId="252" stopIfTrue="1">
      <formula>(D26&lt;TODAY())</formula>
    </cfRule>
    <cfRule type="expression" priority="17" dxfId="253" stopIfTrue="1">
      <formula>(D26=TODAY())</formula>
    </cfRule>
  </conditionalFormatting>
  <conditionalFormatting sqref="Q35">
    <cfRule type="expression" priority="18" dxfId="13" stopIfTrue="1">
      <formula>AND(HOUR(Q35)&gt;6,HOUR(Q35)&lt;10)</formula>
    </cfRule>
  </conditionalFormatting>
  <conditionalFormatting sqref="AF38 C29 I29 U29 AA38 C38 I38 U38 P29 P38 F47 AF29 AA29">
    <cfRule type="expression" priority="19" dxfId="264" stopIfTrue="1">
      <formula>OR(C31&gt;22,C31&lt;7)</formula>
    </cfRule>
    <cfRule type="expression" priority="20" dxfId="256" stopIfTrue="1">
      <formula>AND(6&lt;C31,C31&lt;9)</formula>
    </cfRule>
    <cfRule type="expression" priority="21" dxfId="257" stopIfTrue="1">
      <formula>AND(8&lt;C31,C31&lt;16)</formula>
    </cfRule>
  </conditionalFormatting>
  <conditionalFormatting sqref="S51 C36">
    <cfRule type="expression" priority="22" dxfId="254" stopIfTrue="1">
      <formula>NOT(YEAR($C$1)=YEAR($B$40))</formula>
    </cfRule>
  </conditionalFormatting>
  <conditionalFormatting sqref="N26">
    <cfRule type="expression" priority="23" dxfId="264" stopIfTrue="1">
      <formula>OR(F26&gt;22,F26&lt;7)</formula>
    </cfRule>
    <cfRule type="expression" priority="24" dxfId="256" stopIfTrue="1">
      <formula>AND(6&lt;F26,F26&lt;9)</formula>
    </cfRule>
    <cfRule type="expression" priority="25" dxfId="257" stopIfTrue="1">
      <formula>AND(8&lt;F26,F26&lt;16)</formula>
    </cfRule>
  </conditionalFormatting>
  <conditionalFormatting sqref="C27">
    <cfRule type="expression" priority="26" dxfId="254" stopIfTrue="1">
      <formula>NOT(YEAR($C$1)=YEAR($B$40))</formula>
    </cfRule>
    <cfRule type="expression" priority="27" dxfId="252" stopIfTrue="1">
      <formula>NOT(AND(S25&gt;=D50,S25&lt;D51))</formula>
    </cfRule>
  </conditionalFormatting>
  <conditionalFormatting sqref="AK38:AO38 AK29:AO29">
    <cfRule type="expression" priority="28" dxfId="264" stopIfTrue="1">
      <formula>OR(AK31&gt;22,AK31&lt;7)</formula>
    </cfRule>
    <cfRule type="expression" priority="29" dxfId="256" stopIfTrue="1">
      <formula>AND(6&lt;AK31,AK31&lt;9)</formula>
    </cfRule>
    <cfRule type="expression" priority="30" dxfId="257" stopIfTrue="1">
      <formula>AND(8&lt;AK31,AK31&lt;16)</formula>
    </cfRule>
  </conditionalFormatting>
  <dataValidations count="8">
    <dataValidation allowBlank="1" showInputMessage="1" showErrorMessage="1" promptTitle="Time" prompt="e.g. 21:00" sqref="U35 AC26 F44"/>
    <dataValidation type="list" allowBlank="1" showInputMessage="1" showErrorMessage="1" promptTitle="Date" prompt="e.g. 2008/8/20&#10;otherwise TODAY()" sqref="E43">
      <formula1>$B$2:$C$2</formula1>
    </dataValidation>
    <dataValidation type="date" allowBlank="1" showInputMessage="1" showErrorMessage="1" promptTitle="Date" prompt="Summer Time&#10;Cells between B39 and B40 for the summer time date" errorTitle="Value invalid" error="Summertime date only" sqref="E44">
      <formula1>D72</formula1>
      <formula2>D73</formula2>
    </dataValidation>
    <dataValidation type="list" allowBlank="1" showInputMessage="1" showErrorMessage="1" promptTitle="Date" prompt="e.g. 13:49&#10;otherwise NOW()" sqref="F43">
      <formula1>$G$2:$H$2</formula1>
    </dataValidation>
    <dataValidation type="list" allowBlank="1" showInputMessage="1" showErrorMessage="1" sqref="X25:Z25">
      <formula1>$AC$26:$AD$26</formula1>
    </dataValidation>
    <dataValidation type="list" allowBlank="1" showInputMessage="1" showErrorMessage="1" sqref="S25:V25">
      <formula1>$R$26:$S$26</formula1>
    </dataValidation>
    <dataValidation type="date" allowBlank="1" showInputMessage="1" showErrorMessage="1" promptTitle="Date" prompt="Summer Time&#10;Cells between D50 and D51 for the summer time date" errorTitle="Value invalid" error="Summertime date only" sqref="S26:V26">
      <formula1>D63</formula1>
      <formula2>D64</formula2>
    </dataValidation>
    <dataValidation allowBlank="1" showInputMessage="1" showErrorMessage="1" promptTitle="Time" prompt="e.g. 21:00&#10;" sqref="X26:Z26"/>
  </dataValidations>
  <hyperlinks>
    <hyperlink ref="C1" r:id="rId1" display="http://www.kenmzoka.com"/>
    <hyperlink ref="J1" r:id="rId2" display="Welcome to Ken Matsuoka's Home Utsunomiya"/>
    <hyperlink ref="AA1" r:id="rId3" display="Ken's Home Radio"/>
    <hyperlink ref="AB2" r:id="rId4" display="Excel 2008 Beijing Olympic Games Tickets Schedule Venues Calendar and Countdown"/>
    <hyperlink ref="AA19" r:id="rId5" display="Current local time in New Delhi - India"/>
    <hyperlink ref="AA20" r:id="rId6" display="Current local time in New Delhi - India"/>
    <hyperlink ref="AA20:AH20" r:id="rId7" display="First Malayalam Internet radio station Live from kerala"/>
    <hyperlink ref="J1:U1" r:id="rId8" display="EXCELFAN.COM"/>
    <hyperlink ref="AA1:AE1" r:id="rId9" display="Excel World Clock"/>
  </hyperlinks>
  <printOptions/>
  <pageMargins left="0.75" right="0.75" top="1" bottom="1" header="0.512" footer="0.512"/>
  <pageSetup horizontalDpi="300" verticalDpi="300" orientation="landscape" paperSize="9" r:id="rId13"/>
  <drawing r:id="rId12"/>
  <legacyDrawing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"/>
  <sheetViews>
    <sheetView zoomScale="85" zoomScaleNormal="85" zoomScalePageLayoutView="0" workbookViewId="0" topLeftCell="A2">
      <pane xSplit="2" ySplit="2" topLeftCell="C6" activePane="bottomRight" state="frozen"/>
      <selection pane="topLeft" activeCell="A2" sqref="A2"/>
      <selection pane="topRight" activeCell="C2" sqref="C2"/>
      <selection pane="bottomLeft" activeCell="A4" sqref="A4"/>
      <selection pane="bottomRight" activeCell="M14" sqref="A14:M14"/>
    </sheetView>
  </sheetViews>
  <sheetFormatPr defaultColWidth="9.00390625" defaultRowHeight="13.5"/>
  <cols>
    <col min="1" max="1" width="11.125" style="51" bestFit="1" customWidth="1"/>
    <col min="2" max="2" width="11.625" style="56" customWidth="1"/>
    <col min="3" max="12" width="9.00390625" style="56" customWidth="1"/>
    <col min="13" max="13" width="11.125" style="56" bestFit="1" customWidth="1"/>
    <col min="14" max="16384" width="9.00390625" style="56" customWidth="1"/>
  </cols>
  <sheetData>
    <row r="2" spans="1:13" s="51" customFormat="1" ht="15" customHeight="1">
      <c r="A2" s="47"/>
      <c r="B2" s="48" t="s">
        <v>63</v>
      </c>
      <c r="C2" s="49" t="s">
        <v>64</v>
      </c>
      <c r="D2" s="50" t="s">
        <v>65</v>
      </c>
      <c r="E2" s="50" t="s">
        <v>66</v>
      </c>
      <c r="F2" s="50" t="s">
        <v>67</v>
      </c>
      <c r="G2" s="50" t="s">
        <v>68</v>
      </c>
      <c r="H2" s="50" t="s">
        <v>69</v>
      </c>
      <c r="I2" s="50" t="s">
        <v>70</v>
      </c>
      <c r="J2" s="50" t="s">
        <v>71</v>
      </c>
      <c r="K2" s="50" t="s">
        <v>72</v>
      </c>
      <c r="L2" s="50" t="s">
        <v>73</v>
      </c>
      <c r="M2" s="50" t="s">
        <v>117</v>
      </c>
    </row>
    <row r="3" spans="1:13" ht="15" customHeight="1" thickBot="1">
      <c r="A3" s="52" t="s">
        <v>74</v>
      </c>
      <c r="B3" s="53" t="s">
        <v>75</v>
      </c>
      <c r="C3" s="54">
        <v>81</v>
      </c>
      <c r="D3" s="55" t="s">
        <v>76</v>
      </c>
      <c r="E3" s="55" t="s">
        <v>77</v>
      </c>
      <c r="F3" s="55" t="s">
        <v>78</v>
      </c>
      <c r="G3" s="55" t="s">
        <v>79</v>
      </c>
      <c r="H3" s="55" t="s">
        <v>80</v>
      </c>
      <c r="I3" s="55" t="s">
        <v>81</v>
      </c>
      <c r="J3" s="55" t="s">
        <v>82</v>
      </c>
      <c r="K3" s="55" t="s">
        <v>83</v>
      </c>
      <c r="L3" s="55" t="s">
        <v>84</v>
      </c>
      <c r="M3" s="55" t="s">
        <v>138</v>
      </c>
    </row>
    <row r="4" spans="1:13" ht="27.75" customHeight="1" thickTop="1">
      <c r="A4" s="57" t="s">
        <v>64</v>
      </c>
      <c r="B4" s="58" t="s">
        <v>85</v>
      </c>
      <c r="C4" s="59" t="s">
        <v>86</v>
      </c>
      <c r="D4" s="60" t="s">
        <v>87</v>
      </c>
      <c r="E4" s="60" t="s">
        <v>88</v>
      </c>
      <c r="F4" s="60" t="s">
        <v>89</v>
      </c>
      <c r="G4" s="60" t="s">
        <v>90</v>
      </c>
      <c r="H4" s="60" t="s">
        <v>91</v>
      </c>
      <c r="I4" s="60" t="s">
        <v>92</v>
      </c>
      <c r="J4" s="60" t="s">
        <v>93</v>
      </c>
      <c r="K4" s="60" t="s">
        <v>94</v>
      </c>
      <c r="L4" s="60" t="s">
        <v>95</v>
      </c>
      <c r="M4" s="60" t="s">
        <v>139</v>
      </c>
    </row>
    <row r="5" spans="1:13" ht="24.75" customHeight="1">
      <c r="A5" s="50" t="s">
        <v>65</v>
      </c>
      <c r="B5" s="61" t="s">
        <v>96</v>
      </c>
      <c r="C5" s="62" t="s">
        <v>97</v>
      </c>
      <c r="D5" s="63" t="s">
        <v>86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 t="s">
        <v>23</v>
      </c>
      <c r="K5" s="63" t="s">
        <v>24</v>
      </c>
      <c r="L5" s="63" t="s">
        <v>25</v>
      </c>
      <c r="M5" s="63" t="s">
        <v>140</v>
      </c>
    </row>
    <row r="6" spans="1:13" ht="24.75" customHeight="1">
      <c r="A6" s="50" t="s">
        <v>66</v>
      </c>
      <c r="B6" s="61" t="s">
        <v>98</v>
      </c>
      <c r="C6" s="62" t="s">
        <v>142</v>
      </c>
      <c r="D6" s="63" t="s">
        <v>143</v>
      </c>
      <c r="E6" s="63" t="s">
        <v>86</v>
      </c>
      <c r="F6" s="63" t="s">
        <v>144</v>
      </c>
      <c r="G6" s="63" t="s">
        <v>145</v>
      </c>
      <c r="H6" s="63" t="s">
        <v>146</v>
      </c>
      <c r="I6" s="63" t="s">
        <v>147</v>
      </c>
      <c r="J6" s="63" t="s">
        <v>148</v>
      </c>
      <c r="K6" s="63" t="s">
        <v>149</v>
      </c>
      <c r="L6" s="63" t="s">
        <v>150</v>
      </c>
      <c r="M6" s="63" t="s">
        <v>141</v>
      </c>
    </row>
    <row r="7" spans="1:13" ht="24.75" customHeight="1">
      <c r="A7" s="50" t="s">
        <v>67</v>
      </c>
      <c r="B7" s="61" t="s">
        <v>99</v>
      </c>
      <c r="C7" s="62" t="s">
        <v>100</v>
      </c>
      <c r="D7" s="63" t="s">
        <v>101</v>
      </c>
      <c r="E7" s="63" t="s">
        <v>26</v>
      </c>
      <c r="F7" s="63" t="s">
        <v>86</v>
      </c>
      <c r="G7" s="63" t="s">
        <v>27</v>
      </c>
      <c r="H7" s="63" t="s">
        <v>28</v>
      </c>
      <c r="I7" s="63" t="s">
        <v>29</v>
      </c>
      <c r="J7" s="63" t="s">
        <v>30</v>
      </c>
      <c r="K7" s="63" t="s">
        <v>31</v>
      </c>
      <c r="L7" s="63" t="s">
        <v>32</v>
      </c>
      <c r="M7" s="63" t="s">
        <v>151</v>
      </c>
    </row>
    <row r="8" spans="1:13" ht="24.75" customHeight="1">
      <c r="A8" s="50" t="s">
        <v>68</v>
      </c>
      <c r="B8" s="61" t="s">
        <v>98</v>
      </c>
      <c r="C8" s="62" t="s">
        <v>33</v>
      </c>
      <c r="D8" s="63" t="s">
        <v>34</v>
      </c>
      <c r="E8" s="63" t="s">
        <v>35</v>
      </c>
      <c r="F8" s="63" t="s">
        <v>36</v>
      </c>
      <c r="G8" s="63" t="s">
        <v>86</v>
      </c>
      <c r="H8" s="63" t="s">
        <v>37</v>
      </c>
      <c r="I8" s="63" t="s">
        <v>38</v>
      </c>
      <c r="J8" s="63" t="s">
        <v>39</v>
      </c>
      <c r="K8" s="63" t="s">
        <v>40</v>
      </c>
      <c r="L8" s="63" t="s">
        <v>41</v>
      </c>
      <c r="M8" s="63" t="s">
        <v>141</v>
      </c>
    </row>
    <row r="9" spans="1:13" ht="24.75" customHeight="1">
      <c r="A9" s="50" t="s">
        <v>69</v>
      </c>
      <c r="B9" s="61" t="s">
        <v>98</v>
      </c>
      <c r="C9" s="62" t="s">
        <v>33</v>
      </c>
      <c r="D9" s="63" t="s">
        <v>34</v>
      </c>
      <c r="E9" s="63" t="s">
        <v>35</v>
      </c>
      <c r="F9" s="63" t="s">
        <v>36</v>
      </c>
      <c r="G9" s="63" t="s">
        <v>42</v>
      </c>
      <c r="H9" s="63" t="s">
        <v>86</v>
      </c>
      <c r="I9" s="63" t="s">
        <v>38</v>
      </c>
      <c r="J9" s="63" t="s">
        <v>39</v>
      </c>
      <c r="K9" s="63" t="s">
        <v>40</v>
      </c>
      <c r="L9" s="63" t="s">
        <v>41</v>
      </c>
      <c r="M9" s="63" t="s">
        <v>141</v>
      </c>
    </row>
    <row r="10" spans="1:13" ht="24.75" customHeight="1">
      <c r="A10" s="50" t="s">
        <v>70</v>
      </c>
      <c r="B10" s="61" t="s">
        <v>98</v>
      </c>
      <c r="C10" s="62" t="s">
        <v>33</v>
      </c>
      <c r="D10" s="63" t="s">
        <v>34</v>
      </c>
      <c r="E10" s="63" t="s">
        <v>35</v>
      </c>
      <c r="F10" s="63" t="s">
        <v>36</v>
      </c>
      <c r="G10" s="63" t="s">
        <v>42</v>
      </c>
      <c r="H10" s="63" t="s">
        <v>37</v>
      </c>
      <c r="I10" s="63" t="s">
        <v>86</v>
      </c>
      <c r="J10" s="63" t="s">
        <v>39</v>
      </c>
      <c r="K10" s="63" t="s">
        <v>40</v>
      </c>
      <c r="L10" s="63" t="s">
        <v>41</v>
      </c>
      <c r="M10" s="63" t="s">
        <v>141</v>
      </c>
    </row>
    <row r="11" spans="1:13" ht="24.75" customHeight="1">
      <c r="A11" s="50" t="s">
        <v>71</v>
      </c>
      <c r="B11" s="61" t="s">
        <v>102</v>
      </c>
      <c r="C11" s="62" t="s">
        <v>103</v>
      </c>
      <c r="D11" s="63" t="s">
        <v>43</v>
      </c>
      <c r="E11" s="63" t="s">
        <v>44</v>
      </c>
      <c r="F11" s="63" t="s">
        <v>45</v>
      </c>
      <c r="G11" s="63" t="s">
        <v>46</v>
      </c>
      <c r="H11" s="63" t="s">
        <v>47</v>
      </c>
      <c r="I11" s="63" t="s">
        <v>48</v>
      </c>
      <c r="J11" s="63" t="s">
        <v>86</v>
      </c>
      <c r="K11" s="63" t="s">
        <v>49</v>
      </c>
      <c r="L11" s="63" t="s">
        <v>50</v>
      </c>
      <c r="M11" s="63" t="s">
        <v>152</v>
      </c>
    </row>
    <row r="12" spans="1:13" ht="24.75" customHeight="1">
      <c r="A12" s="50" t="s">
        <v>72</v>
      </c>
      <c r="B12" s="61" t="s">
        <v>104</v>
      </c>
      <c r="C12" s="62" t="s">
        <v>51</v>
      </c>
      <c r="D12" s="63" t="s">
        <v>52</v>
      </c>
      <c r="E12" s="63" t="s">
        <v>53</v>
      </c>
      <c r="F12" s="63" t="s">
        <v>54</v>
      </c>
      <c r="G12" s="63" t="s">
        <v>55</v>
      </c>
      <c r="H12" s="63" t="s">
        <v>56</v>
      </c>
      <c r="I12" s="63" t="s">
        <v>57</v>
      </c>
      <c r="J12" s="63" t="s">
        <v>58</v>
      </c>
      <c r="K12" s="63" t="s">
        <v>86</v>
      </c>
      <c r="L12" s="63" t="s">
        <v>59</v>
      </c>
      <c r="M12" s="63" t="s">
        <v>153</v>
      </c>
    </row>
    <row r="13" spans="1:13" ht="24.75" customHeight="1">
      <c r="A13" s="50" t="s">
        <v>73</v>
      </c>
      <c r="B13" s="61" t="s">
        <v>102</v>
      </c>
      <c r="C13" s="62" t="s">
        <v>103</v>
      </c>
      <c r="D13" s="63" t="s">
        <v>43</v>
      </c>
      <c r="E13" s="63" t="s">
        <v>44</v>
      </c>
      <c r="F13" s="63" t="s">
        <v>45</v>
      </c>
      <c r="G13" s="63" t="s">
        <v>46</v>
      </c>
      <c r="H13" s="63" t="s">
        <v>47</v>
      </c>
      <c r="I13" s="63" t="s">
        <v>48</v>
      </c>
      <c r="J13" s="63" t="s">
        <v>60</v>
      </c>
      <c r="K13" s="63" t="s">
        <v>49</v>
      </c>
      <c r="L13" s="63" t="s">
        <v>86</v>
      </c>
      <c r="M13" s="63" t="s">
        <v>152</v>
      </c>
    </row>
    <row r="14" spans="1:13" ht="24.75" customHeight="1">
      <c r="A14" s="50" t="s">
        <v>117</v>
      </c>
      <c r="B14" s="61" t="s">
        <v>98</v>
      </c>
      <c r="C14" s="62" t="s">
        <v>33</v>
      </c>
      <c r="D14" s="63" t="s">
        <v>34</v>
      </c>
      <c r="E14" s="63" t="s">
        <v>35</v>
      </c>
      <c r="F14" s="63" t="s">
        <v>36</v>
      </c>
      <c r="G14" s="63" t="s">
        <v>42</v>
      </c>
      <c r="H14" s="63" t="s">
        <v>37</v>
      </c>
      <c r="I14" s="63" t="s">
        <v>38</v>
      </c>
      <c r="J14" s="63" t="s">
        <v>39</v>
      </c>
      <c r="K14" s="63" t="s">
        <v>40</v>
      </c>
      <c r="L14" s="63" t="s">
        <v>41</v>
      </c>
      <c r="M14" s="63" t="s">
        <v>86</v>
      </c>
    </row>
    <row r="16" spans="1:3" ht="13.5">
      <c r="A16" s="156" t="s">
        <v>105</v>
      </c>
      <c r="B16" s="156"/>
      <c r="C16" s="156"/>
    </row>
    <row r="17" spans="1:3" ht="13.5">
      <c r="A17" s="156" t="s">
        <v>106</v>
      </c>
      <c r="B17" s="156"/>
      <c r="C17" s="156"/>
    </row>
    <row r="18" ht="13.5">
      <c r="B18"/>
    </row>
  </sheetData>
  <sheetProtection password="CEA2" sheet="1" objects="1" scenarios="1"/>
  <mergeCells count="2">
    <mergeCell ref="A16:C16"/>
    <mergeCell ref="A17:C17"/>
  </mergeCells>
  <hyperlinks>
    <hyperlink ref="A16:C16" r:id="rId1" display="International Dialing Code"/>
    <hyperlink ref="A17:C17" r:id="rId2" display="Excel Calendar"/>
  </hyperlinks>
  <printOptions/>
  <pageMargins left="0.75" right="0.75" top="1" bottom="1" header="0.512" footer="0.512"/>
  <pageSetup horizontalDpi="300" verticalDpi="3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D9" sqref="D9:E9"/>
    </sheetView>
  </sheetViews>
  <sheetFormatPr defaultColWidth="9.00390625" defaultRowHeight="13.5"/>
  <cols>
    <col min="3" max="3" width="10.625" style="0" bestFit="1" customWidth="1"/>
  </cols>
  <sheetData>
    <row r="2" ht="13.5">
      <c r="B2" t="s">
        <v>135</v>
      </c>
    </row>
    <row r="3" ht="13.5">
      <c r="B3" t="s">
        <v>134</v>
      </c>
    </row>
    <row r="5" ht="13.5">
      <c r="B5" s="104" t="s">
        <v>136</v>
      </c>
    </row>
    <row r="6" ht="13.5">
      <c r="B6" s="104" t="s">
        <v>132</v>
      </c>
    </row>
    <row r="8" ht="13.5">
      <c r="B8" t="s">
        <v>137</v>
      </c>
    </row>
    <row r="9" spans="2:6" ht="14.25">
      <c r="B9" t="s">
        <v>155</v>
      </c>
      <c r="C9" s="107"/>
      <c r="D9" s="157" t="s">
        <v>156</v>
      </c>
      <c r="E9" s="129"/>
      <c r="F9" t="s">
        <v>157</v>
      </c>
    </row>
  </sheetData>
  <sheetProtection/>
  <mergeCells count="1">
    <mergeCell ref="D9:E9"/>
  </mergeCells>
  <hyperlinks>
    <hyperlink ref="B5" r:id="rId1" display="Excel World Clock"/>
    <hyperlink ref="B6" r:id="rId2" display="EXCELFAN.COM"/>
    <hyperlink ref="D9" r:id="rId3" display="India excelfan.com"/>
  </hyperlinks>
  <printOptions/>
  <pageMargins left="0.75" right="0.75" top="1" bottom="1" header="0.512" footer="0.512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cp:lastPrinted>2007-02-07T11:39:24Z</cp:lastPrinted>
  <dcterms:created xsi:type="dcterms:W3CDTF">2007-01-29T10:58:45Z</dcterms:created>
  <dcterms:modified xsi:type="dcterms:W3CDTF">2015-05-27T09:06:31Z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