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20" windowHeight="17265" activeTab="0"/>
  </bookViews>
  <sheets>
    <sheet name="HowTo" sheetId="1" r:id="rId1"/>
    <sheet name="Date by Week Number" sheetId="2" state="hidden" r:id="rId2"/>
    <sheet name="CurrentWeek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">#REF!,#REF!,#REF!,#REF!,#REF!,#REF!</definedName>
    <definedName name="AnyDate">'[7]Date in cell B12'!$B$12</definedName>
    <definedName name="EnterEvent">'HowTo'!$B$4</definedName>
    <definedName name="km1" localSheetId="1">#REF!</definedName>
    <definedName name="km1">#REF!</definedName>
    <definedName name="L10参照範囲">'[3]集計'!$A$1:$E$213</definedName>
    <definedName name="L12CNO0180">'[5]ALL 4～9'!#REF!</definedName>
    <definedName name="L12CNO0190">'[5]ALL 4～9'!#REF!</definedName>
    <definedName name="L12SRCV0010">'[5]ALL 4～9'!#REF!</definedName>
    <definedName name="L12SRCV0020">'[5]ALL 4～9'!#REF!</definedName>
    <definedName name="L12SRCV0030">'[5]ALL 4～9'!#REF!</definedName>
    <definedName name="L12SRCV0040">'[5]ALL 4～9'!#REF!</definedName>
    <definedName name="L12SRCV0050">'[5]ALL 4～9'!#REF!</definedName>
    <definedName name="L12SRCV0060">'[5]ALL 4～9'!#REF!</definedName>
    <definedName name="L12SRCV0080">'[5]ALL 4～9'!#REF!</definedName>
    <definedName name="L12SRCV0180">'[5]ALL 4～9'!#REF!</definedName>
    <definedName name="L12参照範囲">'[4]集計'!$A$1:$E$216</definedName>
    <definedName name="Max20">#REF!</definedName>
    <definedName name="Max201">#REF!</definedName>
    <definedName name="Max202">#REF!</definedName>
    <definedName name="Max203">#REF!</definedName>
    <definedName name="Max204">#REF!</definedName>
    <definedName name="Max22">#REF!,#REF!</definedName>
    <definedName name="Max222">#REF!,#REF!</definedName>
    <definedName name="Max223">#REF!,#REF!</definedName>
    <definedName name="Max224">#REF!,#REF!</definedName>
    <definedName name="SelectDate">#REF!</definedName>
    <definedName name="Sun">#REF!,#REF!,#REF!,#REF!,#REF!,#REF!</definedName>
    <definedName name="Sunday">#REF!,#REF!,#REF!,#REF!,#REF!,#REF!</definedName>
    <definedName name="Sunday1">#REF!,#REF!,#REF!,#REF!,#REF!,#REF!</definedName>
    <definedName name="SunSchedule">#REF!,#REF!,#REF!,#REF!,#REF!,#REF!</definedName>
    <definedName name="Today">#REF!</definedName>
    <definedName name="Year" localSheetId="1">'Date by Week Number'!$B$11</definedName>
    <definedName name="Year">#REF!</definedName>
    <definedName name="years53wks">'Date by Week Number'!$BA$14:$BA$84</definedName>
    <definedName name="事業所コード">#REF!</definedName>
    <definedName name="本給">#REF!</definedName>
    <definedName name="異動区分">#REF!</definedName>
    <definedName name="資格コード">#REF!</definedName>
  </definedNames>
  <calcPr fullCalcOnLoad="1"/>
</workbook>
</file>

<file path=xl/comments1.xml><?xml version="1.0" encoding="utf-8"?>
<comments xmlns="http://schemas.openxmlformats.org/spreadsheetml/2006/main">
  <authors>
    <author>Matsuoka</author>
  </authors>
  <commentList>
    <comment ref="D103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TODAY()
</t>
        </r>
      </text>
    </comment>
    <comment ref="A104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Lookup 1st to last days</t>
        </r>
      </text>
    </comment>
    <comment ref="C105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Opening hour first day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Jan 1</t>
        </r>
      </text>
    </comment>
    <comment ref="AZ3" authorId="0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B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wk2 Monday after Jan 1 Sun or Mon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2nd Monday</t>
        </r>
      </text>
    </comment>
    <comment ref="B4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Jan 1 Sun or Mon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Jan 1</t>
        </r>
      </text>
    </comment>
  </commentList>
</comments>
</file>

<file path=xl/sharedStrings.xml><?xml version="1.0" encoding="utf-8"?>
<sst xmlns="http://schemas.openxmlformats.org/spreadsheetml/2006/main" count="31" uniqueCount="26">
  <si>
    <t>NOW()</t>
  </si>
  <si>
    <t>Opening of Beijing Olympics</t>
  </si>
  <si>
    <t>Countdown in Excel for Your Events</t>
  </si>
  <si>
    <t>Today:</t>
  </si>
  <si>
    <t>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</si>
  <si>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</si>
  <si>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</si>
  <si>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</si>
  <si>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</si>
  <si>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</si>
  <si>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</si>
  <si>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</si>
  <si>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</si>
  <si>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</si>
  <si>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</si>
  <si>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</si>
  <si>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</si>
  <si>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excelfan.com</t>
  </si>
  <si>
    <r>
      <t>Countdown on</t>
    </r>
    <r>
      <rPr>
        <sz val="11"/>
        <rFont val="ＭＳ Ｐゴシック"/>
        <family val="3"/>
      </rPr>
      <t xml:space="preserve"> </t>
    </r>
  </si>
  <si>
    <t>52 or 53</t>
  </si>
  <si>
    <t>Updated</t>
  </si>
  <si>
    <t>rugbyworldcup.com</t>
  </si>
  <si>
    <t>twitter.com/#RWC2019</t>
  </si>
  <si>
    <t>wikipedia.org/wiki/2019_Rugby_World_Cup</t>
  </si>
  <si>
    <t>Easter Sunday 2024</t>
  </si>
  <si>
    <t>Reviewed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</si>
</sst>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[Red]&quot;¥&quot;\-#,##0"/>
    <numFmt numFmtId="165" formatCode="&quot;¥&quot;#,##0.00;[Red]&quot;¥&quot;\-#,##0.00"/>
    <numFmt numFmtId="166" formatCode="ddd"/>
    <numFmt numFmtId="167" formatCode="h:mm\ AM/PM\ ddd\ mmm\.\ d\,\ yyyy"/>
    <numFmt numFmtId="168" formatCode="h:mm\ AM/PM\ ddd\ m/d/yyyy"/>
    <numFmt numFmtId="169" formatCode="m/d/yy\ h:mm:ss\ AM/PM"/>
    <numFmt numFmtId="170" formatCode="0_);[Red]\(0\)"/>
    <numFmt numFmtId="171" formatCode="dddd"/>
    <numFmt numFmtId="172" formatCode="ddd\ mmmm\ d\ yy"/>
    <numFmt numFmtId="173" formatCode="ddd\ mmmm\ d\,\ yyyy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Times New Roman"/>
      <family val="1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0"/>
      <name val="Times New Roman"/>
      <family val="1"/>
    </font>
    <font>
      <sz val="11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b/>
      <sz val="12"/>
      <color indexed="20"/>
      <name val="Times New Roman"/>
      <family val="1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color indexed="14"/>
      <name val="Verdana"/>
      <family val="2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23"/>
      <name val="ＭＳ Ｐゴシック"/>
      <family val="3"/>
    </font>
    <font>
      <sz val="11"/>
      <color indexed="56"/>
      <name val="ＭＳ Ｐゴシック"/>
      <family val="3"/>
    </font>
    <font>
      <sz val="11"/>
      <color indexed="31"/>
      <name val="ＭＳ Ｐゴシック"/>
      <family val="3"/>
    </font>
    <font>
      <b/>
      <sz val="12"/>
      <color indexed="9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11"/>
      <color theme="1" tint="0.49998000264167786"/>
      <name val="ＭＳ Ｐゴシック"/>
      <family val="3"/>
    </font>
    <font>
      <sz val="11"/>
      <color rgb="FFFF0000"/>
      <name val="ＭＳ Ｐゴシック"/>
      <family val="3"/>
    </font>
    <font>
      <sz val="11"/>
      <color theme="3"/>
      <name val="ＭＳ Ｐゴシック"/>
      <family val="3"/>
    </font>
    <font>
      <sz val="11"/>
      <color theme="1"/>
      <name val="ＭＳ Ｐゴシック"/>
      <family val="3"/>
    </font>
    <font>
      <sz val="11"/>
      <color theme="4" tint="0.7999799847602844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30" borderId="5" applyNumberFormat="0" applyAlignment="0" applyProtection="0"/>
    <xf numFmtId="0" fontId="55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22" fontId="2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169" fontId="0" fillId="33" borderId="0" xfId="0" applyNumberFormat="1" applyFill="1" applyBorder="1" applyAlignment="1">
      <alignment/>
    </xf>
    <xf numFmtId="21" fontId="16" fillId="0" borderId="0" xfId="0" applyNumberFormat="1" applyFont="1" applyAlignment="1">
      <alignment vertical="top"/>
    </xf>
    <xf numFmtId="14" fontId="2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22" fontId="2" fillId="0" borderId="0" xfId="0" applyNumberFormat="1" applyFont="1" applyAlignment="1">
      <alignment horizontal="center"/>
    </xf>
    <xf numFmtId="14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14" fontId="11" fillId="0" borderId="0" xfId="43" applyNumberFormat="1" applyFont="1" applyAlignment="1" applyProtection="1">
      <alignment/>
      <protection locked="0"/>
    </xf>
    <xf numFmtId="0" fontId="11" fillId="0" borderId="0" xfId="43" applyFont="1" applyAlignment="1" applyProtection="1">
      <alignment/>
      <protection/>
    </xf>
    <xf numFmtId="22" fontId="0" fillId="0" borderId="0" xfId="0" applyNumberFormat="1" applyAlignment="1" applyProtection="1">
      <alignment/>
      <protection hidden="1"/>
    </xf>
    <xf numFmtId="0" fontId="5" fillId="0" borderId="0" xfId="0" applyFont="1" applyAlignment="1">
      <alignment/>
    </xf>
    <xf numFmtId="172" fontId="21" fillId="0" borderId="0" xfId="0" applyNumberFormat="1" applyFont="1" applyAlignment="1" applyProtection="1">
      <alignment/>
      <protection hidden="1"/>
    </xf>
    <xf numFmtId="16" fontId="2" fillId="34" borderId="0" xfId="0" applyNumberFormat="1" applyFont="1" applyFill="1" applyAlignment="1">
      <alignment/>
    </xf>
    <xf numFmtId="16" fontId="2" fillId="0" borderId="0" xfId="0" applyNumberFormat="1" applyFont="1" applyAlignment="1">
      <alignment/>
    </xf>
    <xf numFmtId="0" fontId="21" fillId="34" borderId="0" xfId="0" applyFont="1" applyFill="1" applyAlignment="1" applyProtection="1">
      <alignment/>
      <protection hidden="1"/>
    </xf>
    <xf numFmtId="172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11" fillId="0" borderId="0" xfId="43" applyFont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hidden="1"/>
    </xf>
    <xf numFmtId="0" fontId="0" fillId="0" borderId="0" xfId="51">
      <alignment/>
      <protection/>
    </xf>
    <xf numFmtId="22" fontId="0" fillId="0" borderId="0" xfId="51" applyNumberFormat="1">
      <alignment/>
      <protection/>
    </xf>
    <xf numFmtId="0" fontId="5" fillId="0" borderId="0" xfId="51" applyFont="1">
      <alignment/>
      <protection/>
    </xf>
    <xf numFmtId="0" fontId="19" fillId="15" borderId="0" xfId="51" applyFont="1" applyFill="1">
      <alignment/>
      <protection/>
    </xf>
    <xf numFmtId="0" fontId="0" fillId="0" borderId="0" xfId="51" applyProtection="1">
      <alignment/>
      <protection locked="0"/>
    </xf>
    <xf numFmtId="172" fontId="64" fillId="0" borderId="0" xfId="51" applyNumberFormat="1" applyFont="1" applyProtection="1">
      <alignment/>
      <protection hidden="1"/>
    </xf>
    <xf numFmtId="16" fontId="2" fillId="34" borderId="0" xfId="51" applyNumberFormat="1" applyFont="1" applyFill="1">
      <alignment/>
      <protection/>
    </xf>
    <xf numFmtId="16" fontId="2" fillId="0" borderId="0" xfId="51" applyNumberFormat="1" applyFont="1">
      <alignment/>
      <protection/>
    </xf>
    <xf numFmtId="15" fontId="2" fillId="0" borderId="0" xfId="51" applyNumberFormat="1" applyFont="1">
      <alignment/>
      <protection/>
    </xf>
    <xf numFmtId="0" fontId="65" fillId="34" borderId="0" xfId="51" applyFont="1" applyFill="1" applyProtection="1">
      <alignment/>
      <protection hidden="1"/>
    </xf>
    <xf numFmtId="171" fontId="2" fillId="0" borderId="0" xfId="51" applyNumberFormat="1" applyFont="1">
      <alignment/>
      <protection/>
    </xf>
    <xf numFmtId="172" fontId="66" fillId="0" borderId="0" xfId="51" applyNumberFormat="1" applyFont="1" applyProtection="1">
      <alignment/>
      <protection hidden="1"/>
    </xf>
    <xf numFmtId="0" fontId="12" fillId="0" borderId="0" xfId="51" applyFont="1">
      <alignment/>
      <protection/>
    </xf>
    <xf numFmtId="0" fontId="67" fillId="0" borderId="0" xfId="51" applyFont="1" applyFill="1" applyProtection="1">
      <alignment/>
      <protection hidden="1"/>
    </xf>
    <xf numFmtId="171" fontId="2" fillId="0" borderId="0" xfId="51" applyNumberFormat="1" applyFont="1" applyProtection="1">
      <alignment/>
      <protection locked="0"/>
    </xf>
    <xf numFmtId="172" fontId="64" fillId="0" borderId="0" xfId="51" applyNumberFormat="1" applyFont="1" applyAlignment="1" applyProtection="1">
      <alignment horizontal="center"/>
      <protection hidden="1"/>
    </xf>
    <xf numFmtId="166" fontId="0" fillId="0" borderId="0" xfId="51" applyNumberFormat="1" applyProtection="1">
      <alignment/>
      <protection locked="0"/>
    </xf>
    <xf numFmtId="0" fontId="21" fillId="0" borderId="0" xfId="51" applyFont="1" applyAlignment="1" applyProtection="1">
      <alignment horizontal="center"/>
      <protection hidden="1"/>
    </xf>
    <xf numFmtId="0" fontId="21" fillId="0" borderId="0" xfId="51" applyFont="1" applyProtection="1">
      <alignment/>
      <protection hidden="1"/>
    </xf>
    <xf numFmtId="14" fontId="0" fillId="0" borderId="0" xfId="51" applyNumberFormat="1" applyProtection="1">
      <alignment/>
      <protection locked="0"/>
    </xf>
    <xf numFmtId="14" fontId="0" fillId="36" borderId="0" xfId="51" applyNumberFormat="1" applyFill="1" applyProtection="1">
      <alignment/>
      <protection locked="0"/>
    </xf>
    <xf numFmtId="14" fontId="68" fillId="22" borderId="0" xfId="51" applyNumberFormat="1" applyFont="1" applyFill="1" applyProtection="1">
      <alignment/>
      <protection locked="0"/>
    </xf>
    <xf numFmtId="0" fontId="20" fillId="0" borderId="0" xfId="51" applyFont="1" applyProtection="1">
      <alignment/>
      <protection hidden="1"/>
    </xf>
    <xf numFmtId="173" fontId="0" fillId="0" borderId="0" xfId="51" applyNumberFormat="1" applyAlignment="1" applyProtection="1">
      <alignment horizontal="center"/>
      <protection hidden="1"/>
    </xf>
    <xf numFmtId="0" fontId="12" fillId="0" borderId="0" xfId="51" applyFont="1" applyProtection="1">
      <alignment/>
      <protection locked="0"/>
    </xf>
    <xf numFmtId="0" fontId="65" fillId="0" borderId="0" xfId="51" applyFont="1" applyProtection="1">
      <alignment/>
      <protection locked="0"/>
    </xf>
    <xf numFmtId="16" fontId="5" fillId="0" borderId="0" xfId="51" applyNumberFormat="1" applyFont="1" applyProtection="1">
      <alignment/>
      <protection hidden="1"/>
    </xf>
    <xf numFmtId="0" fontId="17" fillId="0" borderId="0" xfId="51" applyFont="1">
      <alignment/>
      <protection/>
    </xf>
    <xf numFmtId="0" fontId="0" fillId="5" borderId="0" xfId="0" applyFont="1" applyFill="1" applyAlignment="1" applyProtection="1">
      <alignment horizontal="center"/>
      <protection locked="0"/>
    </xf>
    <xf numFmtId="0" fontId="2" fillId="0" borderId="0" xfId="51" applyNumberFormat="1" applyFont="1" applyProtection="1">
      <alignment/>
      <protection locked="0"/>
    </xf>
    <xf numFmtId="0" fontId="22" fillId="37" borderId="0" xfId="51" applyFont="1" applyFill="1" applyAlignment="1" applyProtection="1">
      <alignment horizontal="center"/>
      <protection hidden="1" locked="0"/>
    </xf>
    <xf numFmtId="0" fontId="17" fillId="0" borderId="0" xfId="51" applyFont="1" applyAlignment="1" applyProtection="1">
      <alignment vertical="center" textRotation="90"/>
      <protection locked="0"/>
    </xf>
    <xf numFmtId="0" fontId="23" fillId="37" borderId="0" xfId="51" applyFont="1" applyFill="1" applyAlignment="1" applyProtection="1">
      <alignment horizontal="center" vertical="center"/>
      <protection hidden="1" locked="0"/>
    </xf>
    <xf numFmtId="0" fontId="24" fillId="37" borderId="0" xfId="51" applyFont="1" applyFill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5" fillId="0" borderId="0" xfId="43" applyFont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20" fontId="15" fillId="38" borderId="10" xfId="0" applyNumberFormat="1" applyFont="1" applyFill="1" applyBorder="1" applyAlignment="1" applyProtection="1">
      <alignment horizontal="center" vertical="center"/>
      <protection hidden="1" locked="0"/>
    </xf>
    <xf numFmtId="14" fontId="0" fillId="38" borderId="10" xfId="0" applyNumberFormat="1" applyFill="1" applyBorder="1" applyAlignment="1" applyProtection="1">
      <alignment horizontal="center" vertical="center"/>
      <protection locked="0"/>
    </xf>
    <xf numFmtId="170" fontId="14" fillId="38" borderId="10" xfId="52" applyNumberFormat="1" applyFont="1" applyFill="1" applyBorder="1" applyAlignment="1" applyProtection="1">
      <alignment horizontal="center" vertical="center" wrapText="1"/>
      <protection hidden="1"/>
    </xf>
    <xf numFmtId="170" fontId="3" fillId="38" borderId="10" xfId="0" applyNumberFormat="1" applyFont="1" applyFill="1" applyBorder="1" applyAlignment="1" applyProtection="1">
      <alignment wrapText="1"/>
      <protection hidden="1"/>
    </xf>
    <xf numFmtId="49" fontId="0" fillId="38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8" fontId="9" fillId="0" borderId="0" xfId="0" applyNumberFormat="1" applyFont="1" applyAlignment="1" applyProtection="1">
      <alignment horizontal="left"/>
      <protection hidden="1"/>
    </xf>
    <xf numFmtId="167" fontId="9" fillId="0" borderId="0" xfId="0" applyNumberFormat="1" applyFont="1" applyAlignment="1" applyProtection="1">
      <alignment horizontal="center"/>
      <protection hidden="1"/>
    </xf>
    <xf numFmtId="168" fontId="9" fillId="0" borderId="0" xfId="53" applyNumberFormat="1" applyFont="1" applyAlignment="1" applyProtection="1">
      <alignment horizontal="center" vertical="center"/>
      <protection hidden="1"/>
    </xf>
    <xf numFmtId="14" fontId="0" fillId="38" borderId="11" xfId="0" applyNumberFormat="1" applyFill="1" applyBorder="1" applyAlignment="1" applyProtection="1">
      <alignment horizontal="center" vertical="center"/>
      <protection locked="0"/>
    </xf>
    <xf numFmtId="14" fontId="0" fillId="38" borderId="12" xfId="0" applyNumberFormat="1" applyFill="1" applyBorder="1" applyAlignment="1" applyProtection="1">
      <alignment horizontal="center" vertical="center"/>
      <protection locked="0"/>
    </xf>
    <xf numFmtId="20" fontId="15" fillId="38" borderId="11" xfId="0" applyNumberFormat="1" applyFont="1" applyFill="1" applyBorder="1" applyAlignment="1" applyProtection="1">
      <alignment horizontal="center" vertical="center"/>
      <protection locked="0"/>
    </xf>
    <xf numFmtId="20" fontId="15" fillId="38" borderId="12" xfId="0" applyNumberFormat="1" applyFont="1" applyFill="1" applyBorder="1" applyAlignment="1" applyProtection="1">
      <alignment horizontal="center" vertical="center"/>
      <protection locked="0"/>
    </xf>
    <xf numFmtId="170" fontId="18" fillId="0" borderId="13" xfId="0" applyNumberFormat="1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168" fontId="9" fillId="0" borderId="0" xfId="0" applyNumberFormat="1" applyFont="1" applyAlignment="1" applyProtection="1">
      <alignment horizontal="center"/>
      <protection hidden="1"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8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38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38" borderId="16" xfId="0" applyNumberForma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標準 2" xfId="51"/>
    <cellStyle name="標準_9810WorldTime" xfId="52"/>
    <cellStyle name="標準_9901R&amp;DsHoliday" xfId="53"/>
    <cellStyle name="良い" xfId="54"/>
    <cellStyle name="Followed Hyperlink" xfId="55"/>
    <cellStyle name="見出し 1" xfId="56"/>
    <cellStyle name="見出し 2" xfId="57"/>
    <cellStyle name="見出し 3" xfId="58"/>
    <cellStyle name="見出し 4" xfId="59"/>
    <cellStyle name="計算" xfId="60"/>
    <cellStyle name="説明文" xfId="61"/>
    <cellStyle name="警告文" xfId="62"/>
    <cellStyle name="Currency [0]" xfId="63"/>
    <cellStyle name="Currency" xfId="64"/>
    <cellStyle name="集計" xfId="65"/>
  </cellStyles>
  <dxfs count="45"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/>
        <color theme="4" tint="-0.24993999302387238"/>
      </font>
    </dxf>
    <dxf>
      <font>
        <b/>
        <i val="0"/>
        <color rgb="FF0070C0"/>
      </font>
    </dxf>
    <dxf>
      <font>
        <b/>
        <i val="0"/>
        <color theme="8" tint="-0.24993999302387238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/>
        <color theme="4" tint="-0.24993999302387238"/>
      </font>
    </dxf>
    <dxf>
      <font>
        <b/>
        <i/>
        <color theme="4" tint="-0.24993999302387238"/>
      </font>
    </dxf>
    <dxf>
      <font>
        <b/>
        <i val="0"/>
        <color rgb="FF0070C0"/>
      </font>
    </dxf>
    <dxf>
      <font>
        <b/>
        <i val="0"/>
        <color theme="8" tint="-0.24993999302387238"/>
      </font>
    </dxf>
    <dxf>
      <font>
        <b/>
        <i val="0"/>
        <color theme="8" tint="-0.24993999302387238"/>
      </font>
    </dxf>
    <dxf>
      <font>
        <b/>
        <i val="0"/>
      </font>
    </dxf>
    <dxf>
      <fill>
        <patternFill>
          <bgColor indexed="47"/>
        </patternFill>
      </fill>
    </dxf>
    <dxf>
      <font>
        <color theme="0"/>
      </font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7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  <color indexed="8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 patternType="solid">
          <bgColor indexed="52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ont>
        <b val="0"/>
        <i val="0"/>
      </font>
      <fill>
        <patternFill patternType="solid">
          <bgColor rgb="FFFF9900"/>
        </patternFill>
      </fill>
      <border/>
    </dxf>
    <dxf>
      <font>
        <b val="0"/>
        <i val="0"/>
      </font>
      <fill>
        <patternFill patternType="solid">
          <bgColor rgb="FFFFFF99"/>
        </patternFill>
      </fill>
      <border/>
    </dxf>
    <dxf>
      <font>
        <b val="0"/>
        <i val="0"/>
      </font>
      <fill>
        <patternFill>
          <bgColor rgb="FFFF9900"/>
        </patternFill>
      </fill>
      <border/>
    </dxf>
    <dxf>
      <font>
        <b val="0"/>
        <i val="0"/>
      </font>
      <fill>
        <patternFill>
          <bgColor rgb="FFFF6600"/>
        </patternFill>
      </fill>
      <border/>
    </dxf>
    <dxf>
      <font>
        <b val="0"/>
        <i val="0"/>
        <color rgb="FF000000"/>
      </font>
      <fill>
        <patternFill>
          <bgColor rgb="FF339966"/>
        </patternFill>
      </fill>
      <border/>
    </dxf>
    <dxf>
      <font>
        <b/>
        <i val="0"/>
      </font>
      <fill>
        <patternFill>
          <bgColor rgb="FF339966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color theme="0"/>
      </font>
      <border/>
    </dxf>
    <dxf>
      <font>
        <b/>
        <i val="0"/>
      </font>
      <border/>
    </dxf>
    <dxf>
      <font>
        <b/>
        <i val="0"/>
        <color theme="8" tint="-0.24993999302387238"/>
      </font>
      <border/>
    </dxf>
    <dxf>
      <font>
        <b/>
        <i val="0"/>
        <color rgb="FF0070C0"/>
      </font>
      <border/>
    </dxf>
    <dxf>
      <font>
        <b/>
        <i/>
        <color theme="4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6" name="Text Box 9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18" name="Text Box 121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19" name="Text Box 122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20" name="Text Box 123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21" name="Text Box 124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22" name="Text Box 125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23" name="Text Box 126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24" name="Text Box 127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25" name="Text Box 128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26" name="Text Box 129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27" name="Text Box 130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28" name="Text Box 131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29" name="Text Box 132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30" name="Text Box 133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31" name="Text Box 134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32" name="Text Box 135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33" name="Text Box 136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34" name="Text Box 137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35" name="Text Box 138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136" name="Text Box 139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37" name="Text Box 140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38" name="Text Box 141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39" name="Text Box 142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40" name="Text Box 143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41" name="Text Box 144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42" name="Text Box 145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43" name="Text Box 146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44" name="Text Box 147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45" name="Text Box 148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46" name="Text Box 149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47" name="Text Box 150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48" name="Text Box 151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49" name="Text Box 152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50" name="Text Box 153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51" name="Text Box 154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52" name="Text Box 155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53" name="Text Box 156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54" name="Text Box 157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55" name="Text Box 158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56" name="Text Box 159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57" name="Text Box 160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58" name="Text Box 161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59" name="Text Box 162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0" name="Text Box 163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1" name="Text Box 164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2" name="Text Box 165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3" name="Text Box 166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4" name="Text Box 167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5" name="Text Box 168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6" name="Text Box 169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7" name="Text Box 170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68" name="Text Box 171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69" name="Text Box 172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70" name="Text Box 173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71" name="Text Box 174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72" name="Text Box 175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73" name="Text Box 176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74" name="Text Box 177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75" name="Text Box 178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76" name="Text Box 179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77" name="Text Box 180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78" name="Text Box 181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179" name="Text Box 182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80" name="Text Box 183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81" name="Text Box 184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82" name="Text Box 185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183" name="Text Box 186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84" name="Text Box 187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85" name="Text Box 188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86" name="Text Box 189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187" name="Text Box 190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88" name="Text Box 191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89" name="Text Box 192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90" name="Text Box 193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191" name="Text Box 194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92" name="Text Box 195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93" name="Text Box 196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94" name="Text Box 197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195" name="Text Box 198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96" name="Text Box 199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97" name="Text Box 200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98" name="Text Box 201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199" name="Text Box 202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00" name="Text Box 203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01" name="Text Box 204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02" name="Text Box 205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03" name="Text Box 206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04" name="Text Box 207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05" name="Text Box 208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06" name="Text Box 209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07" name="Text Box 210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08" name="Text Box 211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09" name="Text Box 212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10" name="Text Box 213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11" name="Text Box 214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12" name="Text Box 215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13" name="Text Box 216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14" name="Text Box 217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15" name="Text Box 218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16" name="Text Box 219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17" name="Text Box 220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18" name="Text Box 221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19" name="Text Box 222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20" name="Text Box 223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21" name="Text Box 224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22" name="Text Box 225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23" name="Text Box 226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24" name="Text Box 227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25" name="Text Box 228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26" name="Text Box 229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27" name="Text Box 230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28" name="Text Box 231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29" name="Text Box 232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30" name="Text Box 233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31" name="Text Box 234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32" name="Text Box 235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33" name="Text Box 236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34" name="Text Box 237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35" name="Text Box 238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36" name="Text Box 239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37" name="Text Box 240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38" name="Text Box 241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39" name="Text Box 242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40" name="Text Box 243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41" name="Text Box 244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42" name="Text Box 245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43" name="Text Box 246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44" name="Text Box 247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45" name="Text Box 248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46" name="Text Box 249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47" name="Text Box 250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48" name="Text Box 251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49" name="Text Box 252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50" name="Text Box 253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51" name="Text Box 254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52" name="Text Box 255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53" name="Text Box 256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54" name="Text Box 257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55" name="Text Box 258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56" name="Text Box 259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57" name="Text Box 260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58" name="Text Box 261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59" name="Text Box 262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60" name="Text Box 263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61" name="Text Box 264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62" name="Text Box 265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63" name="Text Box 266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64" name="Text Box 267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65" name="Text Box 268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66" name="Text Box 269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67" name="Text Box 270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68" name="Text Box 271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69" name="Text Box 272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23</xdr:row>
      <xdr:rowOff>0</xdr:rowOff>
    </xdr:from>
    <xdr:ext cx="76200" cy="209550"/>
    <xdr:sp fLocksText="0">
      <xdr:nvSpPr>
        <xdr:cNvPr id="270" name="Text Box 273"/>
        <xdr:cNvSpPr txBox="1">
          <a:spLocks noChangeArrowheads="1"/>
        </xdr:cNvSpPr>
      </xdr:nvSpPr>
      <xdr:spPr>
        <a:xfrm>
          <a:off x="83629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71" name="Text Box 274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72" name="Text Box 275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73" name="Text Box 276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74" name="Text Box 277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75" name="Text Box 278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76" name="Text Box 279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77" name="Text Box 280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278" name="Text Box 281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79" name="Text Box 282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80" name="Text Box 283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81" name="Text Box 284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282" name="Text Box 285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83" name="Text Box 286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84" name="Text Box 287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85" name="Text Box 288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286" name="Text Box 289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87" name="Text Box 290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88" name="Text Box 291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89" name="Text Box 292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23</xdr:row>
      <xdr:rowOff>0</xdr:rowOff>
    </xdr:from>
    <xdr:ext cx="76200" cy="209550"/>
    <xdr:sp fLocksText="0">
      <xdr:nvSpPr>
        <xdr:cNvPr id="290" name="Text Box 293"/>
        <xdr:cNvSpPr txBox="1">
          <a:spLocks noChangeArrowheads="1"/>
        </xdr:cNvSpPr>
      </xdr:nvSpPr>
      <xdr:spPr>
        <a:xfrm>
          <a:off x="68008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91" name="Text Box 294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92" name="Text Box 295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93" name="Text Box 296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23</xdr:row>
      <xdr:rowOff>0</xdr:rowOff>
    </xdr:from>
    <xdr:ext cx="76200" cy="209550"/>
    <xdr:sp fLocksText="0">
      <xdr:nvSpPr>
        <xdr:cNvPr id="294" name="Text Box 297"/>
        <xdr:cNvSpPr txBox="1">
          <a:spLocks noChangeArrowheads="1"/>
        </xdr:cNvSpPr>
      </xdr:nvSpPr>
      <xdr:spPr>
        <a:xfrm>
          <a:off x="76200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95" name="Text Box 298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96" name="Text Box 299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97" name="Text Box 300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23</xdr:row>
      <xdr:rowOff>0</xdr:rowOff>
    </xdr:from>
    <xdr:ext cx="76200" cy="209550"/>
    <xdr:sp fLocksText="0">
      <xdr:nvSpPr>
        <xdr:cNvPr id="298" name="Text Box 301"/>
        <xdr:cNvSpPr txBox="1">
          <a:spLocks noChangeArrowheads="1"/>
        </xdr:cNvSpPr>
      </xdr:nvSpPr>
      <xdr:spPr>
        <a:xfrm>
          <a:off x="84391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299" name="Text Box 302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300" name="Text Box 303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301" name="Text Box 304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23</xdr:row>
      <xdr:rowOff>0</xdr:rowOff>
    </xdr:from>
    <xdr:ext cx="76200" cy="209550"/>
    <xdr:sp fLocksText="0">
      <xdr:nvSpPr>
        <xdr:cNvPr id="302" name="Text Box 305"/>
        <xdr:cNvSpPr txBox="1">
          <a:spLocks noChangeArrowheads="1"/>
        </xdr:cNvSpPr>
      </xdr:nvSpPr>
      <xdr:spPr>
        <a:xfrm>
          <a:off x="925830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303" name="Text Box 306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304" name="Text Box 307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305" name="Text Box 308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306" name="Text Box 309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307" name="Text Box 310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308" name="Text Box 311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309" name="Text Box 312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310" name="Text Box 313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311" name="Text Box 314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312" name="Text Box 315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313" name="Text Box 316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23</xdr:row>
      <xdr:rowOff>0</xdr:rowOff>
    </xdr:from>
    <xdr:ext cx="76200" cy="209550"/>
    <xdr:sp fLocksText="0">
      <xdr:nvSpPr>
        <xdr:cNvPr id="314" name="Text Box 317"/>
        <xdr:cNvSpPr txBox="1">
          <a:spLocks noChangeArrowheads="1"/>
        </xdr:cNvSpPr>
      </xdr:nvSpPr>
      <xdr:spPr>
        <a:xfrm>
          <a:off x="12096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315" name="Text Box 318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316" name="Text Box 319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317" name="Text Box 320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23</xdr:row>
      <xdr:rowOff>0</xdr:rowOff>
    </xdr:from>
    <xdr:ext cx="76200" cy="209550"/>
    <xdr:sp fLocksText="0">
      <xdr:nvSpPr>
        <xdr:cNvPr id="318" name="Text Box 321"/>
        <xdr:cNvSpPr txBox="1">
          <a:spLocks noChangeArrowheads="1"/>
        </xdr:cNvSpPr>
      </xdr:nvSpPr>
      <xdr:spPr>
        <a:xfrm>
          <a:off x="10077450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19" name="Text Box 322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20" name="Text Box 323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21" name="Text Box 324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22" name="Text Box 325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23" name="Text Box 326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24" name="Text Box 327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25" name="Text Box 328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23</xdr:row>
      <xdr:rowOff>0</xdr:rowOff>
    </xdr:from>
    <xdr:ext cx="85725" cy="209550"/>
    <xdr:sp fLocksText="0">
      <xdr:nvSpPr>
        <xdr:cNvPr id="326" name="Text Box 329"/>
        <xdr:cNvSpPr txBox="1">
          <a:spLocks noChangeArrowheads="1"/>
        </xdr:cNvSpPr>
      </xdr:nvSpPr>
      <xdr:spPr>
        <a:xfrm>
          <a:off x="4524375" y="455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542925</xdr:colOff>
      <xdr:row>26</xdr:row>
      <xdr:rowOff>104775</xdr:rowOff>
    </xdr:from>
    <xdr:to>
      <xdr:col>7</xdr:col>
      <xdr:colOff>257175</xdr:colOff>
      <xdr:row>30</xdr:row>
      <xdr:rowOff>142875</xdr:rowOff>
    </xdr:to>
    <xdr:sp>
      <xdr:nvSpPr>
        <xdr:cNvPr id="327" name="Oval 331"/>
        <xdr:cNvSpPr>
          <a:spLocks/>
        </xdr:cNvSpPr>
      </xdr:nvSpPr>
      <xdr:spPr>
        <a:xfrm>
          <a:off x="7829550" y="5181600"/>
          <a:ext cx="1352550" cy="762000"/>
        </a:xfrm>
        <a:prstGeom prst="ellipse">
          <a:avLst/>
        </a:prstGeom>
        <a:solidFill>
          <a:srgbClr val="FFFFFF"/>
        </a:solidFill>
        <a:ln w="25400" cmpd="sng">
          <a:solidFill>
            <a:srgbClr val="6600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23</xdr:row>
      <xdr:rowOff>95250</xdr:rowOff>
    </xdr:from>
    <xdr:to>
      <xdr:col>11</xdr:col>
      <xdr:colOff>114300</xdr:colOff>
      <xdr:row>33</xdr:row>
      <xdr:rowOff>161925</xdr:rowOff>
    </xdr:to>
    <xdr:sp>
      <xdr:nvSpPr>
        <xdr:cNvPr id="328" name="Oval 332"/>
        <xdr:cNvSpPr>
          <a:spLocks/>
        </xdr:cNvSpPr>
      </xdr:nvSpPr>
      <xdr:spPr>
        <a:xfrm>
          <a:off x="5095875" y="4648200"/>
          <a:ext cx="7086600" cy="1847850"/>
        </a:xfrm>
        <a:prstGeom prst="ellipse">
          <a:avLst/>
        </a:prstGeom>
        <a:noFill/>
        <a:ln w="25400" cmpd="sng">
          <a:solidFill>
            <a:srgbClr val="FF00FF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27</xdr:row>
      <xdr:rowOff>76200</xdr:rowOff>
    </xdr:from>
    <xdr:to>
      <xdr:col>7</xdr:col>
      <xdr:colOff>66675</xdr:colOff>
      <xdr:row>30</xdr:row>
      <xdr:rowOff>0</xdr:rowOff>
    </xdr:to>
    <xdr:sp>
      <xdr:nvSpPr>
        <xdr:cNvPr id="329" name="Text Box 333"/>
        <xdr:cNvSpPr txBox="1">
          <a:spLocks noChangeArrowheads="1"/>
        </xdr:cNvSpPr>
      </xdr:nvSpPr>
      <xdr:spPr>
        <a:xfrm>
          <a:off x="8096250" y="5334000"/>
          <a:ext cx="895350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Press F9 key</a:t>
          </a:r>
        </a:p>
      </xdr:txBody>
    </xdr:sp>
    <xdr:clientData/>
  </xdr:twoCellAnchor>
  <xdr:oneCellAnchor>
    <xdr:from>
      <xdr:col>5</xdr:col>
      <xdr:colOff>0</xdr:colOff>
      <xdr:row>104</xdr:row>
      <xdr:rowOff>0</xdr:rowOff>
    </xdr:from>
    <xdr:ext cx="114300" cy="219075"/>
    <xdr:sp fLocksText="0">
      <xdr:nvSpPr>
        <xdr:cNvPr id="330" name="Text Box 1"/>
        <xdr:cNvSpPr txBox="1">
          <a:spLocks noChangeArrowheads="1"/>
        </xdr:cNvSpPr>
      </xdr:nvSpPr>
      <xdr:spPr>
        <a:xfrm>
          <a:off x="7286625" y="17649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14300" cy="228600"/>
    <xdr:sp fLocksText="0">
      <xdr:nvSpPr>
        <xdr:cNvPr id="331" name="Text Box 2"/>
        <xdr:cNvSpPr txBox="1">
          <a:spLocks noChangeArrowheads="1"/>
        </xdr:cNvSpPr>
      </xdr:nvSpPr>
      <xdr:spPr>
        <a:xfrm>
          <a:off x="7286625" y="17649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14300" cy="228600"/>
    <xdr:sp fLocksText="0">
      <xdr:nvSpPr>
        <xdr:cNvPr id="332" name="Text Box 3"/>
        <xdr:cNvSpPr txBox="1">
          <a:spLocks noChangeArrowheads="1"/>
        </xdr:cNvSpPr>
      </xdr:nvSpPr>
      <xdr:spPr>
        <a:xfrm>
          <a:off x="7286625" y="17649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114300" cy="219075"/>
    <xdr:sp fLocksText="0">
      <xdr:nvSpPr>
        <xdr:cNvPr id="333" name="Text Box 1"/>
        <xdr:cNvSpPr txBox="1">
          <a:spLocks noChangeArrowheads="1"/>
        </xdr:cNvSpPr>
      </xdr:nvSpPr>
      <xdr:spPr>
        <a:xfrm>
          <a:off x="7286625" y="17649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14300" cy="228600"/>
    <xdr:sp fLocksText="0">
      <xdr:nvSpPr>
        <xdr:cNvPr id="334" name="Text Box 2"/>
        <xdr:cNvSpPr txBox="1">
          <a:spLocks noChangeArrowheads="1"/>
        </xdr:cNvSpPr>
      </xdr:nvSpPr>
      <xdr:spPr>
        <a:xfrm>
          <a:off x="7286625" y="17649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14300" cy="228600"/>
    <xdr:sp fLocksText="0">
      <xdr:nvSpPr>
        <xdr:cNvPr id="335" name="Text Box 3"/>
        <xdr:cNvSpPr txBox="1">
          <a:spLocks noChangeArrowheads="1"/>
        </xdr:cNvSpPr>
      </xdr:nvSpPr>
      <xdr:spPr>
        <a:xfrm>
          <a:off x="7286625" y="17649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36" name="Text Box 4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37" name="Text Box 5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38" name="Text Box 6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39" name="Text Box 7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40" name="Text Box 8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41" name="Text Box 9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42" name="Text Box 10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43" name="Text Box 11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344" name="Text Box 12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345" name="Text Box 13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346" name="Text Box 14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347" name="Text Box 15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348" name="Text Box 16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349" name="Text Box 17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350" name="Text Box 18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351" name="Text Box 19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352" name="Text Box 20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353" name="Text Box 21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354" name="Text Box 22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355" name="Text Box 23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56" name="Text Box 28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57" name="Text Box 29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58" name="Text Box 30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59" name="Text Box 31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0" name="Text Box 32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1" name="Text Box 33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2" name="Text Box 34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3" name="Text Box 35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4" name="Text Box 36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5" name="Text Box 37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6" name="Text Box 38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7" name="Text Box 39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8" name="Text Box 40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69" name="Text Box 41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0" name="Text Box 42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1" name="Text Box 43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2" name="Text Box 44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3" name="Text Box 45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4" name="Text Box 46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5" name="Text Box 47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6" name="Text Box 48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7" name="Text Box 49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8" name="Text Box 50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379" name="Text Box 51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0" name="Text Box 52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1" name="Text Box 53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2" name="Text Box 54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3" name="Text Box 55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4" name="Text Box 56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5" name="Text Box 57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6" name="Text Box 58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7" name="Text Box 59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8" name="Text Box 60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89" name="Text Box 61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0" name="Text Box 62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1" name="Text Box 63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2" name="Text Box 64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3" name="Text Box 65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4" name="Text Box 66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5" name="Text Box 67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6" name="Text Box 68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7" name="Text Box 69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8" name="Text Box 70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399" name="Text Box 71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400" name="Text Box 72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401" name="Text Box 73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402" name="Text Box 74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403" name="Text Box 75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404" name="Text Box 76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405" name="Text Box 77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406" name="Text Box 78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407" name="Text Box 79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08" name="Text Box 80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09" name="Text Box 81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0" name="Text Box 82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1" name="Text Box 83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2" name="Text Box 84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3" name="Text Box 85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4" name="Text Box 86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5" name="Text Box 87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6" name="Text Box 88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7" name="Text Box 89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8" name="Text Box 90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19" name="Text Box 91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0" name="Text Box 92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1" name="Text Box 93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2" name="Text Box 94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3" name="Text Box 95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4" name="Text Box 96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5" name="Text Box 97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6" name="Text Box 98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7" name="Text Box 99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8" name="Text Box 100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29" name="Text Box 101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30" name="Text Box 102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31" name="Text Box 103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32" name="Text Box 104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33" name="Text Box 105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34" name="Text Box 106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435" name="Text Box 107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36" name="Text Box 108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37" name="Text Box 109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38" name="Text Box 110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39" name="Text Box 111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0" name="Text Box 112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1" name="Text Box 113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2" name="Text Box 114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3" name="Text Box 115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4" name="Text Box 116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5" name="Text Box 117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6" name="Text Box 118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7" name="Text Box 119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8" name="Text Box 120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49" name="Text Box 121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0" name="Text Box 122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1" name="Text Box 123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2" name="Text Box 124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3" name="Text Box 125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4" name="Text Box 126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5" name="Text Box 127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6" name="Text Box 128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7" name="Text Box 129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8" name="Text Box 130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59" name="Text Box 131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60" name="Text Box 132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61" name="Text Box 133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62" name="Text Box 134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463" name="Text Box 135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64" name="Text Box 136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65" name="Text Box 137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66" name="Text Box 138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67" name="Text Box 139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68" name="Text Box 140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69" name="Text Box 141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0" name="Text Box 142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1" name="Text Box 143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2" name="Text Box 144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3" name="Text Box 145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4" name="Text Box 146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5" name="Text Box 147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6" name="Text Box 148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7" name="Text Box 149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8" name="Text Box 150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79" name="Text Box 151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0" name="Text Box 152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1" name="Text Box 153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2" name="Text Box 154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3" name="Text Box 155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4" name="Text Box 156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5" name="Text Box 157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6" name="Text Box 158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7" name="Text Box 159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8" name="Text Box 160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89" name="Text Box 161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90" name="Text Box 162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491" name="Text Box 163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492" name="Text Box 180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493" name="Text Box 181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494" name="Text Box 182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495" name="Text Box 183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496" name="Text Box 184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497" name="Text Box 185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498" name="Text Box 186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499" name="Text Box 187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0" name="Text Box 188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1" name="Text Box 189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2" name="Text Box 190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3" name="Text Box 191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4" name="Text Box 192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5" name="Text Box 193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6" name="Text Box 194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7" name="Text Box 195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8" name="Text Box 196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09" name="Text Box 197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10" name="Text Box 198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11" name="Text Box 199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12" name="Text Box 200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13" name="Text Box 201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14" name="Text Box 202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14300" cy="238125"/>
    <xdr:sp fLocksText="0">
      <xdr:nvSpPr>
        <xdr:cNvPr id="515" name="Text Box 203"/>
        <xdr:cNvSpPr txBox="1">
          <a:spLocks noChangeArrowheads="1"/>
        </xdr:cNvSpPr>
      </xdr:nvSpPr>
      <xdr:spPr>
        <a:xfrm>
          <a:off x="728662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16" name="Text Box 204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17" name="Text Box 205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18" name="Text Box 206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19" name="Text Box 207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0" name="Text Box 208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1" name="Text Box 209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2" name="Text Box 210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3" name="Text Box 211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4" name="Text Box 212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5" name="Text Box 213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6" name="Text Box 214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7" name="Text Box 215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8" name="Text Box 216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29" name="Text Box 217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0" name="Text Box 218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1" name="Text Box 219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2" name="Text Box 220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3" name="Text Box 221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4" name="Text Box 222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5" name="Text Box 223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6" name="Text Box 224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7" name="Text Box 225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8" name="Text Box 226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39" name="Text Box 227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40" name="Text Box 228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41" name="Text Box 229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14300" cy="219075"/>
    <xdr:sp fLocksText="0">
      <xdr:nvSpPr>
        <xdr:cNvPr id="542" name="Text Box 230"/>
        <xdr:cNvSpPr txBox="1">
          <a:spLocks noChangeArrowheads="1"/>
        </xdr:cNvSpPr>
      </xdr:nvSpPr>
      <xdr:spPr>
        <a:xfrm>
          <a:off x="728662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43" name="Text Box 232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44" name="Text Box 233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45" name="Text Box 234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46" name="Text Box 235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47" name="Text Box 236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48" name="Text Box 237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49" name="Text Box 238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0" name="Text Box 239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1" name="Text Box 240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2" name="Text Box 241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3" name="Text Box 242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4" name="Text Box 243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5" name="Text Box 244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6" name="Text Box 245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7" name="Text Box 246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8" name="Text Box 247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59" name="Text Box 248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0" name="Text Box 249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1" name="Text Box 250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2" name="Text Box 251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3" name="Text Box 252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4" name="Text Box 253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5" name="Text Box 254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6" name="Text Box 255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7" name="Text Box 256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8" name="Text Box 257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69" name="Text Box 258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14300" cy="238125"/>
    <xdr:sp fLocksText="0">
      <xdr:nvSpPr>
        <xdr:cNvPr id="570" name="Text Box 259"/>
        <xdr:cNvSpPr txBox="1">
          <a:spLocks noChangeArrowheads="1"/>
        </xdr:cNvSpPr>
      </xdr:nvSpPr>
      <xdr:spPr>
        <a:xfrm>
          <a:off x="728662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1" name="Text Box 260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2" name="Text Box 261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3" name="Text Box 262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4" name="Text Box 263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5" name="Text Box 264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6" name="Text Box 265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7" name="Text Box 266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8" name="Text Box 267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79" name="Text Box 268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0" name="Text Box 269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1" name="Text Box 270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2" name="Text Box 271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3" name="Text Box 272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4" name="Text Box 273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28575</xdr:rowOff>
    </xdr:from>
    <xdr:ext cx="114300" cy="228600"/>
    <xdr:sp fLocksText="0">
      <xdr:nvSpPr>
        <xdr:cNvPr id="585" name="Text Box 274"/>
        <xdr:cNvSpPr txBox="1">
          <a:spLocks noChangeArrowheads="1"/>
        </xdr:cNvSpPr>
      </xdr:nvSpPr>
      <xdr:spPr>
        <a:xfrm>
          <a:off x="7286625" y="19735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6" name="Text Box 275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7" name="Text Box 276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8" name="Text Box 277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89" name="Text Box 278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90" name="Text Box 279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91" name="Text Box 280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92" name="Text Box 281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93" name="Text Box 282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94" name="Text Box 283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95" name="Text Box 284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96" name="Text Box 285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14300" cy="228600"/>
    <xdr:sp fLocksText="0">
      <xdr:nvSpPr>
        <xdr:cNvPr id="597" name="Text Box 286"/>
        <xdr:cNvSpPr txBox="1">
          <a:spLocks noChangeArrowheads="1"/>
        </xdr:cNvSpPr>
      </xdr:nvSpPr>
      <xdr:spPr>
        <a:xfrm>
          <a:off x="728662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598" name="Text Box 287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599" name="Text Box 288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0" name="Text Box 289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1" name="Text Box 290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2" name="Text Box 291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3" name="Text Box 292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4" name="Text Box 293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5" name="Text Box 294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6" name="Text Box 295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7" name="Text Box 296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8" name="Text Box 297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09" name="Text Box 298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0" name="Text Box 299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1" name="Text Box 300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2" name="Text Box 301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3" name="Text Box 302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4" name="Text Box 303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5" name="Text Box 304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6" name="Text Box 305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7" name="Text Box 306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8" name="Text Box 307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19" name="Text Box 308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20" name="Text Box 309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21" name="Text Box 310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22" name="Text Box 311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23" name="Text Box 312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24" name="Text Box 313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14300" cy="228600"/>
    <xdr:sp fLocksText="0">
      <xdr:nvSpPr>
        <xdr:cNvPr id="625" name="Text Box 314"/>
        <xdr:cNvSpPr txBox="1">
          <a:spLocks noChangeArrowheads="1"/>
        </xdr:cNvSpPr>
      </xdr:nvSpPr>
      <xdr:spPr>
        <a:xfrm>
          <a:off x="728662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14300" cy="219075"/>
    <xdr:sp fLocksText="0">
      <xdr:nvSpPr>
        <xdr:cNvPr id="626" name="Text Box 1"/>
        <xdr:cNvSpPr txBox="1">
          <a:spLocks noChangeArrowheads="1"/>
        </xdr:cNvSpPr>
      </xdr:nvSpPr>
      <xdr:spPr>
        <a:xfrm>
          <a:off x="6467475" y="17649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14300" cy="228600"/>
    <xdr:sp fLocksText="0">
      <xdr:nvSpPr>
        <xdr:cNvPr id="627" name="Text Box 2"/>
        <xdr:cNvSpPr txBox="1">
          <a:spLocks noChangeArrowheads="1"/>
        </xdr:cNvSpPr>
      </xdr:nvSpPr>
      <xdr:spPr>
        <a:xfrm>
          <a:off x="6467475" y="17649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14300" cy="228600"/>
    <xdr:sp fLocksText="0">
      <xdr:nvSpPr>
        <xdr:cNvPr id="628" name="Text Box 3"/>
        <xdr:cNvSpPr txBox="1">
          <a:spLocks noChangeArrowheads="1"/>
        </xdr:cNvSpPr>
      </xdr:nvSpPr>
      <xdr:spPr>
        <a:xfrm>
          <a:off x="6467475" y="17649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29" name="Text Box 4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30" name="Text Box 5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31" name="Text Box 6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32" name="Text Box 7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33" name="Text Box 8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34" name="Text Box 9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35" name="Text Box 10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36" name="Text Box 11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637" name="Text Box 12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638" name="Text Box 13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639" name="Text Box 14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640" name="Text Box 15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641" name="Text Box 16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642" name="Text Box 17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643" name="Text Box 18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644" name="Text Box 19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645" name="Text Box 20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646" name="Text Box 21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647" name="Text Box 22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648" name="Text Box 23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49" name="Text Box 28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0" name="Text Box 29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1" name="Text Box 30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2" name="Text Box 31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3" name="Text Box 32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4" name="Text Box 33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5" name="Text Box 34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6" name="Text Box 35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7" name="Text Box 36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8" name="Text Box 37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59" name="Text Box 38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0" name="Text Box 39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1" name="Text Box 40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2" name="Text Box 41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3" name="Text Box 42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4" name="Text Box 43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5" name="Text Box 44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6" name="Text Box 45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7" name="Text Box 46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8" name="Text Box 47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69" name="Text Box 48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70" name="Text Box 49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71" name="Text Box 50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672" name="Text Box 51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73" name="Text Box 52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74" name="Text Box 53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75" name="Text Box 54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76" name="Text Box 55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77" name="Text Box 56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78" name="Text Box 57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79" name="Text Box 58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0" name="Text Box 59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1" name="Text Box 60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2" name="Text Box 61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3" name="Text Box 62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4" name="Text Box 63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5" name="Text Box 64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6" name="Text Box 65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7" name="Text Box 66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8" name="Text Box 67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89" name="Text Box 68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0" name="Text Box 69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1" name="Text Box 70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2" name="Text Box 71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3" name="Text Box 72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4" name="Text Box 73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5" name="Text Box 74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6" name="Text Box 75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7" name="Text Box 76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8" name="Text Box 77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699" name="Text Box 78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700" name="Text Box 79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1" name="Text Box 80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2" name="Text Box 81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3" name="Text Box 82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4" name="Text Box 83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5" name="Text Box 84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6" name="Text Box 85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7" name="Text Box 86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8" name="Text Box 87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09" name="Text Box 88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0" name="Text Box 89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1" name="Text Box 90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2" name="Text Box 91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3" name="Text Box 92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4" name="Text Box 93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5" name="Text Box 94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6" name="Text Box 95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7" name="Text Box 96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8" name="Text Box 97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19" name="Text Box 98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0" name="Text Box 99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1" name="Text Box 100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2" name="Text Box 101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3" name="Text Box 102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4" name="Text Box 103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5" name="Text Box 104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6" name="Text Box 105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7" name="Text Box 106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728" name="Text Box 107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29" name="Text Box 108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0" name="Text Box 109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1" name="Text Box 110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2" name="Text Box 111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3" name="Text Box 112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4" name="Text Box 113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5" name="Text Box 114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6" name="Text Box 115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7" name="Text Box 116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8" name="Text Box 117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39" name="Text Box 118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0" name="Text Box 119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1" name="Text Box 120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2" name="Text Box 121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3" name="Text Box 122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4" name="Text Box 123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5" name="Text Box 124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6" name="Text Box 125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7" name="Text Box 126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8" name="Text Box 127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49" name="Text Box 128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50" name="Text Box 129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51" name="Text Box 130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52" name="Text Box 131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53" name="Text Box 132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54" name="Text Box 133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55" name="Text Box 134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756" name="Text Box 135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57" name="Text Box 136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58" name="Text Box 137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59" name="Text Box 138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0" name="Text Box 139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1" name="Text Box 140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2" name="Text Box 141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3" name="Text Box 142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4" name="Text Box 143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5" name="Text Box 144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6" name="Text Box 145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7" name="Text Box 146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8" name="Text Box 147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69" name="Text Box 148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0" name="Text Box 149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1" name="Text Box 150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2" name="Text Box 151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3" name="Text Box 152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4" name="Text Box 153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5" name="Text Box 154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6" name="Text Box 155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7" name="Text Box 156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8" name="Text Box 157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79" name="Text Box 158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80" name="Text Box 159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81" name="Text Box 160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82" name="Text Box 161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83" name="Text Box 162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784" name="Text Box 163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85" name="Text Box 180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86" name="Text Box 181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87" name="Text Box 182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88" name="Text Box 183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89" name="Text Box 184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0" name="Text Box 185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1" name="Text Box 186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2" name="Text Box 187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3" name="Text Box 188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4" name="Text Box 189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5" name="Text Box 190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6" name="Text Box 191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7" name="Text Box 192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8" name="Text Box 193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799" name="Text Box 194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0" name="Text Box 195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1" name="Text Box 196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2" name="Text Box 197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3" name="Text Box 198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4" name="Text Box 199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5" name="Text Box 200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6" name="Text Box 201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7" name="Text Box 202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14300" cy="238125"/>
    <xdr:sp fLocksText="0">
      <xdr:nvSpPr>
        <xdr:cNvPr id="808" name="Text Box 203"/>
        <xdr:cNvSpPr txBox="1">
          <a:spLocks noChangeArrowheads="1"/>
        </xdr:cNvSpPr>
      </xdr:nvSpPr>
      <xdr:spPr>
        <a:xfrm>
          <a:off x="6467475" y="18240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09" name="Text Box 204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0" name="Text Box 205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1" name="Text Box 206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2" name="Text Box 207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3" name="Text Box 208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4" name="Text Box 209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5" name="Text Box 210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6" name="Text Box 211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7" name="Text Box 212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8" name="Text Box 213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19" name="Text Box 214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0" name="Text Box 215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1" name="Text Box 216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2" name="Text Box 217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3" name="Text Box 218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4" name="Text Box 219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5" name="Text Box 220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6" name="Text Box 221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7" name="Text Box 222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8" name="Text Box 223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29" name="Text Box 224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30" name="Text Box 225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31" name="Text Box 226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32" name="Text Box 227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33" name="Text Box 228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34" name="Text Box 229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14300" cy="219075"/>
    <xdr:sp fLocksText="0">
      <xdr:nvSpPr>
        <xdr:cNvPr id="835" name="Text Box 230"/>
        <xdr:cNvSpPr txBox="1">
          <a:spLocks noChangeArrowheads="1"/>
        </xdr:cNvSpPr>
      </xdr:nvSpPr>
      <xdr:spPr>
        <a:xfrm>
          <a:off x="6467475" y="18754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36" name="Text Box 232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37" name="Text Box 233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38" name="Text Box 234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39" name="Text Box 235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0" name="Text Box 236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1" name="Text Box 237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2" name="Text Box 238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3" name="Text Box 239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4" name="Text Box 240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5" name="Text Box 241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6" name="Text Box 242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7" name="Text Box 243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8" name="Text Box 244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49" name="Text Box 245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0" name="Text Box 246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1" name="Text Box 247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2" name="Text Box 248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3" name="Text Box 249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4" name="Text Box 250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5" name="Text Box 251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6" name="Text Box 252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7" name="Text Box 253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8" name="Text Box 254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59" name="Text Box 255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60" name="Text Box 256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61" name="Text Box 257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62" name="Text Box 258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14300" cy="238125"/>
    <xdr:sp fLocksText="0">
      <xdr:nvSpPr>
        <xdr:cNvPr id="863" name="Text Box 259"/>
        <xdr:cNvSpPr txBox="1">
          <a:spLocks noChangeArrowheads="1"/>
        </xdr:cNvSpPr>
      </xdr:nvSpPr>
      <xdr:spPr>
        <a:xfrm>
          <a:off x="6467475" y="192690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64" name="Text Box 260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65" name="Text Box 261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66" name="Text Box 262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67" name="Text Box 263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68" name="Text Box 264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69" name="Text Box 265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0" name="Text Box 266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1" name="Text Box 267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2" name="Text Box 268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3" name="Text Box 269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4" name="Text Box 270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5" name="Text Box 271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6" name="Text Box 272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7" name="Text Box 273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28575</xdr:rowOff>
    </xdr:from>
    <xdr:ext cx="114300" cy="228600"/>
    <xdr:sp fLocksText="0">
      <xdr:nvSpPr>
        <xdr:cNvPr id="878" name="Text Box 274"/>
        <xdr:cNvSpPr txBox="1">
          <a:spLocks noChangeArrowheads="1"/>
        </xdr:cNvSpPr>
      </xdr:nvSpPr>
      <xdr:spPr>
        <a:xfrm>
          <a:off x="6467475" y="19735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79" name="Text Box 275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0" name="Text Box 276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1" name="Text Box 277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2" name="Text Box 278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3" name="Text Box 279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4" name="Text Box 280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5" name="Text Box 281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6" name="Text Box 282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7" name="Text Box 283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8" name="Text Box 284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89" name="Text Box 285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14300" cy="228600"/>
    <xdr:sp fLocksText="0">
      <xdr:nvSpPr>
        <xdr:cNvPr id="890" name="Text Box 286"/>
        <xdr:cNvSpPr txBox="1">
          <a:spLocks noChangeArrowheads="1"/>
        </xdr:cNvSpPr>
      </xdr:nvSpPr>
      <xdr:spPr>
        <a:xfrm>
          <a:off x="6467475" y="1978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1" name="Text Box 287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2" name="Text Box 288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3" name="Text Box 289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4" name="Text Box 290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5" name="Text Box 291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6" name="Text Box 292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7" name="Text Box 293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8" name="Text Box 294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899" name="Text Box 295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0" name="Text Box 296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1" name="Text Box 297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2" name="Text Box 298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3" name="Text Box 299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4" name="Text Box 300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5" name="Text Box 301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6" name="Text Box 302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7" name="Text Box 303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8" name="Text Box 304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09" name="Text Box 305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0" name="Text Box 306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1" name="Text Box 307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2" name="Text Box 308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3" name="Text Box 309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4" name="Text Box 310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5" name="Text Box 311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6" name="Text Box 312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7" name="Text Box 313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14300" cy="228600"/>
    <xdr:sp fLocksText="0">
      <xdr:nvSpPr>
        <xdr:cNvPr id="918" name="Text Box 314"/>
        <xdr:cNvSpPr txBox="1">
          <a:spLocks noChangeArrowheads="1"/>
        </xdr:cNvSpPr>
      </xdr:nvSpPr>
      <xdr:spPr>
        <a:xfrm>
          <a:off x="6467475" y="2029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9807&#24046;&#36796;&#21360;&#21047;&#12450;&#12489;&#12524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&#25505;&#29992;\&#25505;&#29992;(9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MSOFFICE\EXCEL\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XLS\MN\L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6376;&#27425;&#65434;&#65422;&#65439;&#65392;&#65412;\44&#26399;\44&#26399;7&#26376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Gen(&#24246;&#21209;)\&#26494;&#23713;&#12398;&#12501;&#12457;&#12523;&#12480;\&#27231;&#23494;&#38480;&#23450;FOLDER\9804KMOSGA\9812OAP\9901OAPcalendar\9807&#24046;&#36796;&#21360;&#21047;&#12450;&#12489;&#12524;&#1247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mzoka.bizland.com/Users\Ken\Documents\USHolidayWorkdays\050911JapanHolidayWorkDaysS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-l6hg5a91pso\my%20documents\WINDOWS\Temporary%20Internet%20Files\Content.IE5\DZLGK9V8\9901OAPcalendar\9807&#24046;&#36796;&#21360;&#21047;&#12450;&#12489;&#12524;&#1247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mzoka.bizland.com/0311Nikkei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振込"/>
      <sheetName val="採用名簿"/>
      <sheetName val="本給ﾃｰﾌﾞﾙ"/>
      <sheetName val="ﾃｰﾌﾞ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HIDUKE</v>
          </cell>
          <cell r="B1" t="str">
            <v>44期　5月度</v>
          </cell>
        </row>
        <row r="2">
          <cell r="A2" t="str">
            <v>JIGYO</v>
          </cell>
          <cell r="B2" t="str">
            <v>＜ＨＧＴ＞</v>
          </cell>
        </row>
        <row r="3">
          <cell r="A3" t="str">
            <v>SUBT_J</v>
          </cell>
          <cell r="B3" t="str">
            <v>上期実績</v>
          </cell>
        </row>
        <row r="4">
          <cell r="A4" t="str">
            <v>SUBT_Y</v>
          </cell>
          <cell r="B4" t="str">
            <v>上期実行予算</v>
          </cell>
        </row>
        <row r="6">
          <cell r="A6" t="str">
            <v>A1------M</v>
          </cell>
          <cell r="B6" t="str">
            <v>受託研究料</v>
          </cell>
          <cell r="C6" t="str">
            <v> </v>
          </cell>
          <cell r="D6">
            <v>0</v>
          </cell>
          <cell r="E6">
            <v>0</v>
          </cell>
        </row>
        <row r="7">
          <cell r="A7" t="str">
            <v>A2------M</v>
          </cell>
          <cell r="B7" t="str">
            <v>費用</v>
          </cell>
          <cell r="C7" t="str">
            <v> </v>
          </cell>
          <cell r="D7">
            <v>0</v>
          </cell>
          <cell r="E7">
            <v>0</v>
          </cell>
        </row>
        <row r="8">
          <cell r="A8" t="str">
            <v>A201----M</v>
          </cell>
          <cell r="B8" t="str">
            <v>直接費</v>
          </cell>
          <cell r="C8" t="str">
            <v> </v>
          </cell>
          <cell r="D8">
            <v>0</v>
          </cell>
          <cell r="E8">
            <v>0</v>
          </cell>
        </row>
        <row r="9">
          <cell r="A9" t="str">
            <v>A20101--M</v>
          </cell>
          <cell r="B9" t="str">
            <v>材料費</v>
          </cell>
          <cell r="C9" t="str">
            <v> </v>
          </cell>
          <cell r="D9">
            <v>0</v>
          </cell>
          <cell r="E9">
            <v>0</v>
          </cell>
        </row>
        <row r="10">
          <cell r="A10" t="str">
            <v>A2010101J</v>
          </cell>
          <cell r="B10" t="str">
            <v>-</v>
          </cell>
          <cell r="C10" t="str">
            <v> </v>
          </cell>
          <cell r="D10">
            <v>1357798458</v>
          </cell>
          <cell r="E10">
            <v>3036569718</v>
          </cell>
        </row>
        <row r="11">
          <cell r="A11" t="str">
            <v>A2010101M</v>
          </cell>
          <cell r="B11" t="str">
            <v>購入部品費</v>
          </cell>
          <cell r="C11" t="str">
            <v> </v>
          </cell>
          <cell r="D11">
            <v>0</v>
          </cell>
          <cell r="E11">
            <v>0</v>
          </cell>
        </row>
        <row r="12">
          <cell r="A12" t="str">
            <v>A2010102J</v>
          </cell>
          <cell r="B12" t="str">
            <v>-</v>
          </cell>
          <cell r="C12" t="str">
            <v> </v>
          </cell>
          <cell r="D12">
            <v>32396415</v>
          </cell>
          <cell r="E12">
            <v>37022300</v>
          </cell>
        </row>
        <row r="13">
          <cell r="A13" t="str">
            <v>A2010102M</v>
          </cell>
          <cell r="B13" t="str">
            <v>委託研究費（Ｈ Gr）</v>
          </cell>
          <cell r="C13" t="str">
            <v> </v>
          </cell>
          <cell r="D13">
            <v>0</v>
          </cell>
          <cell r="E13">
            <v>0</v>
          </cell>
        </row>
        <row r="14">
          <cell r="A14" t="str">
            <v>A2010103M</v>
          </cell>
          <cell r="B14" t="str">
            <v>委託研究費（ＨＲＡ）</v>
          </cell>
          <cell r="C14" t="str">
            <v> </v>
          </cell>
          <cell r="D14">
            <v>0</v>
          </cell>
          <cell r="E14">
            <v>0</v>
          </cell>
        </row>
        <row r="15">
          <cell r="A15" t="str">
            <v>A2010104M</v>
          </cell>
          <cell r="B15" t="str">
            <v>委託研究費（ＨＲＥ－Ｇ）</v>
          </cell>
          <cell r="C15" t="str">
            <v> </v>
          </cell>
          <cell r="D15">
            <v>0</v>
          </cell>
          <cell r="E15">
            <v>0</v>
          </cell>
        </row>
        <row r="16">
          <cell r="A16" t="str">
            <v>A2010105M</v>
          </cell>
          <cell r="B16" t="str">
            <v>委託研究費（ＨＲＥ－ＵＫ）</v>
          </cell>
          <cell r="C16" t="str">
            <v> </v>
          </cell>
          <cell r="D16">
            <v>0</v>
          </cell>
          <cell r="E16">
            <v>0</v>
          </cell>
        </row>
        <row r="17">
          <cell r="A17" t="str">
            <v>A2010106J</v>
          </cell>
          <cell r="B17" t="str">
            <v>-</v>
          </cell>
          <cell r="C17" t="str">
            <v> </v>
          </cell>
          <cell r="D17">
            <v>7744826</v>
          </cell>
          <cell r="E17">
            <v>177952505</v>
          </cell>
        </row>
        <row r="18">
          <cell r="A18" t="str">
            <v>A2010106M</v>
          </cell>
          <cell r="B18" t="str">
            <v>委託研究費（他）</v>
          </cell>
          <cell r="C18" t="str">
            <v> </v>
          </cell>
          <cell r="D18">
            <v>0</v>
          </cell>
          <cell r="E18">
            <v>0</v>
          </cell>
        </row>
        <row r="19">
          <cell r="A19" t="str">
            <v>A2010107J</v>
          </cell>
          <cell r="B19" t="str">
            <v>-</v>
          </cell>
          <cell r="C19" t="str">
            <v> </v>
          </cell>
          <cell r="D19">
            <v>98993717</v>
          </cell>
          <cell r="E19">
            <v>272989537</v>
          </cell>
        </row>
        <row r="20">
          <cell r="A20" t="str">
            <v>A2010107M</v>
          </cell>
          <cell r="B20" t="str">
            <v>テスト車輌費</v>
          </cell>
          <cell r="C20" t="str">
            <v> </v>
          </cell>
          <cell r="D20">
            <v>0</v>
          </cell>
          <cell r="E20">
            <v>0</v>
          </cell>
        </row>
        <row r="21">
          <cell r="A21" t="str">
            <v>A2010108J</v>
          </cell>
          <cell r="B21" t="str">
            <v>-</v>
          </cell>
          <cell r="C21" t="str">
            <v> </v>
          </cell>
          <cell r="D21">
            <v>29368578</v>
          </cell>
          <cell r="E21">
            <v>49646626</v>
          </cell>
        </row>
        <row r="22">
          <cell r="A22" t="str">
            <v>A2010108M</v>
          </cell>
          <cell r="B22" t="str">
            <v>その他材料費</v>
          </cell>
          <cell r="C22" t="str">
            <v> </v>
          </cell>
          <cell r="D22">
            <v>0</v>
          </cell>
          <cell r="E22">
            <v>0</v>
          </cell>
        </row>
        <row r="23">
          <cell r="A23" t="str">
            <v>A2010109J</v>
          </cell>
          <cell r="B23" t="str">
            <v>_</v>
          </cell>
          <cell r="C23" t="str">
            <v> </v>
          </cell>
          <cell r="D23">
            <v>-250722944</v>
          </cell>
          <cell r="E23">
            <v>-228653744</v>
          </cell>
        </row>
        <row r="24">
          <cell r="A24" t="str">
            <v>A2010109M</v>
          </cell>
          <cell r="B24" t="str">
            <v>材料費（Ｒ）</v>
          </cell>
          <cell r="C24" t="str">
            <v> </v>
          </cell>
          <cell r="D24">
            <v>0</v>
          </cell>
          <cell r="E24">
            <v>0</v>
          </cell>
        </row>
        <row r="25">
          <cell r="A25" t="str">
            <v>A20102--M</v>
          </cell>
          <cell r="B25" t="str">
            <v>テスト関係費</v>
          </cell>
          <cell r="C25" t="str">
            <v> </v>
          </cell>
          <cell r="D25">
            <v>0</v>
          </cell>
          <cell r="E25">
            <v>0</v>
          </cell>
        </row>
        <row r="26">
          <cell r="A26" t="str">
            <v>A2010201J</v>
          </cell>
          <cell r="B26" t="str">
            <v>-</v>
          </cell>
          <cell r="C26" t="str">
            <v> </v>
          </cell>
          <cell r="D26">
            <v>208283654</v>
          </cell>
          <cell r="E26">
            <v>446964587</v>
          </cell>
        </row>
        <row r="27">
          <cell r="A27" t="str">
            <v>A2010201M</v>
          </cell>
          <cell r="B27" t="str">
            <v>国内テスト関係費</v>
          </cell>
          <cell r="C27" t="str">
            <v> </v>
          </cell>
          <cell r="D27">
            <v>0</v>
          </cell>
          <cell r="E27">
            <v>0</v>
          </cell>
        </row>
        <row r="28">
          <cell r="A28" t="str">
            <v>A2010202J</v>
          </cell>
          <cell r="B28" t="str">
            <v>-</v>
          </cell>
          <cell r="C28" t="str">
            <v> </v>
          </cell>
          <cell r="D28">
            <v>250907819</v>
          </cell>
          <cell r="E28">
            <v>387407825</v>
          </cell>
        </row>
        <row r="29">
          <cell r="A29" t="str">
            <v>A2010202M</v>
          </cell>
          <cell r="B29" t="str">
            <v>海外テスト関係費</v>
          </cell>
          <cell r="C29" t="str">
            <v> </v>
          </cell>
          <cell r="D29">
            <v>0</v>
          </cell>
          <cell r="E29">
            <v>0</v>
          </cell>
        </row>
        <row r="30">
          <cell r="A30" t="str">
            <v>A2010203J</v>
          </cell>
          <cell r="B30" t="str">
            <v>_</v>
          </cell>
          <cell r="C30" t="str">
            <v> </v>
          </cell>
          <cell r="D30">
            <v>67626399</v>
          </cell>
          <cell r="E30">
            <v>108117396</v>
          </cell>
        </row>
        <row r="31">
          <cell r="A31" t="str">
            <v>A2010203M</v>
          </cell>
          <cell r="B31" t="str">
            <v>テスト関係費（Ｒ）</v>
          </cell>
          <cell r="C31" t="str">
            <v> </v>
          </cell>
          <cell r="D31">
            <v>0</v>
          </cell>
          <cell r="E31">
            <v>0</v>
          </cell>
        </row>
        <row r="32">
          <cell r="A32" t="str">
            <v>A202----M</v>
          </cell>
          <cell r="B32" t="str">
            <v>間接費</v>
          </cell>
          <cell r="C32" t="str">
            <v> </v>
          </cell>
          <cell r="D32">
            <v>0</v>
          </cell>
          <cell r="E32">
            <v>0</v>
          </cell>
        </row>
        <row r="33">
          <cell r="A33" t="str">
            <v>A20201--M</v>
          </cell>
          <cell r="B33" t="str">
            <v>労務費</v>
          </cell>
          <cell r="C33" t="str">
            <v> </v>
          </cell>
          <cell r="D33">
            <v>0</v>
          </cell>
          <cell r="E33">
            <v>0</v>
          </cell>
        </row>
        <row r="34">
          <cell r="A34" t="str">
            <v>A2020101J</v>
          </cell>
          <cell r="B34" t="str">
            <v>-</v>
          </cell>
          <cell r="C34" t="str">
            <v> </v>
          </cell>
          <cell r="D34">
            <v>1757901187</v>
          </cell>
          <cell r="E34">
            <v>3420096651</v>
          </cell>
        </row>
        <row r="35">
          <cell r="A35" t="str">
            <v>A2020101M</v>
          </cell>
          <cell r="B35" t="str">
            <v>給料</v>
          </cell>
          <cell r="C35" t="str">
            <v> </v>
          </cell>
          <cell r="D35">
            <v>0</v>
          </cell>
          <cell r="E35">
            <v>0</v>
          </cell>
        </row>
        <row r="36">
          <cell r="A36" t="str">
            <v>A2020102J</v>
          </cell>
          <cell r="B36" t="str">
            <v>-</v>
          </cell>
          <cell r="C36" t="str">
            <v> </v>
          </cell>
          <cell r="D36">
            <v>372236852</v>
          </cell>
          <cell r="E36">
            <v>743687737</v>
          </cell>
        </row>
        <row r="37">
          <cell r="A37" t="str">
            <v>A2020102M</v>
          </cell>
          <cell r="B37" t="str">
            <v>超過勤務手当</v>
          </cell>
          <cell r="C37" t="str">
            <v> </v>
          </cell>
          <cell r="D37">
            <v>0</v>
          </cell>
          <cell r="E37">
            <v>0</v>
          </cell>
        </row>
        <row r="38">
          <cell r="A38" t="str">
            <v>A2020103J</v>
          </cell>
          <cell r="B38" t="str">
            <v>-</v>
          </cell>
          <cell r="C38" t="str">
            <v> </v>
          </cell>
          <cell r="D38">
            <v>6911784</v>
          </cell>
          <cell r="E38">
            <v>13239172</v>
          </cell>
        </row>
        <row r="39">
          <cell r="A39" t="str">
            <v>A2020103M</v>
          </cell>
          <cell r="B39" t="str">
            <v>雑給</v>
          </cell>
          <cell r="C39" t="str">
            <v> </v>
          </cell>
          <cell r="D39">
            <v>0</v>
          </cell>
          <cell r="E39">
            <v>0</v>
          </cell>
        </row>
        <row r="40">
          <cell r="A40" t="str">
            <v>A2020104J</v>
          </cell>
          <cell r="B40" t="str">
            <v>-</v>
          </cell>
          <cell r="C40" t="str">
            <v> </v>
          </cell>
          <cell r="D40">
            <v>507876796</v>
          </cell>
          <cell r="E40">
            <v>996522652</v>
          </cell>
        </row>
        <row r="41">
          <cell r="A41" t="str">
            <v>A2020104M</v>
          </cell>
          <cell r="B41" t="str">
            <v>作業応援依頼費</v>
          </cell>
          <cell r="C41" t="str">
            <v> </v>
          </cell>
          <cell r="D41">
            <v>0</v>
          </cell>
          <cell r="E41">
            <v>0</v>
          </cell>
        </row>
        <row r="42">
          <cell r="A42" t="str">
            <v>A2020105J</v>
          </cell>
          <cell r="B42" t="str">
            <v>-</v>
          </cell>
          <cell r="C42" t="str">
            <v> </v>
          </cell>
          <cell r="D42">
            <v>163997940</v>
          </cell>
          <cell r="E42">
            <v>290615139</v>
          </cell>
        </row>
        <row r="43">
          <cell r="A43" t="str">
            <v>A2020105M</v>
          </cell>
          <cell r="B43" t="str">
            <v>退職金</v>
          </cell>
          <cell r="C43" t="str">
            <v> </v>
          </cell>
          <cell r="D43">
            <v>0</v>
          </cell>
          <cell r="E43">
            <v>0</v>
          </cell>
        </row>
        <row r="44">
          <cell r="A44" t="str">
            <v>A2020106M</v>
          </cell>
          <cell r="B44" t="str">
            <v>従業員賞与</v>
          </cell>
          <cell r="C44" t="str">
            <v> </v>
          </cell>
          <cell r="D44">
            <v>0</v>
          </cell>
          <cell r="E44">
            <v>0</v>
          </cell>
        </row>
        <row r="45">
          <cell r="A45" t="str">
            <v>A2020107J</v>
          </cell>
          <cell r="B45" t="str">
            <v>-</v>
          </cell>
          <cell r="C45" t="str">
            <v> </v>
          </cell>
          <cell r="D45">
            <v>873997000</v>
          </cell>
          <cell r="E45">
            <v>1747994000</v>
          </cell>
        </row>
        <row r="46">
          <cell r="A46" t="str">
            <v>A2020107M</v>
          </cell>
          <cell r="B46" t="str">
            <v>賞与繰入額</v>
          </cell>
          <cell r="C46" t="str">
            <v> </v>
          </cell>
          <cell r="D46">
            <v>0</v>
          </cell>
          <cell r="E46">
            <v>0</v>
          </cell>
        </row>
        <row r="47">
          <cell r="A47" t="str">
            <v>A2020108J</v>
          </cell>
          <cell r="B47" t="str">
            <v>-</v>
          </cell>
          <cell r="C47" t="str">
            <v> </v>
          </cell>
          <cell r="D47">
            <v>102709782</v>
          </cell>
          <cell r="E47">
            <v>201072737</v>
          </cell>
        </row>
        <row r="48">
          <cell r="A48" t="str">
            <v>A2020108M</v>
          </cell>
          <cell r="B48" t="str">
            <v>健康保険料</v>
          </cell>
          <cell r="C48" t="str">
            <v> </v>
          </cell>
          <cell r="D48">
            <v>0</v>
          </cell>
          <cell r="E48">
            <v>0</v>
          </cell>
        </row>
        <row r="49">
          <cell r="A49" t="str">
            <v>A2020109J</v>
          </cell>
          <cell r="B49" t="str">
            <v>-</v>
          </cell>
          <cell r="C49" t="str">
            <v> </v>
          </cell>
          <cell r="D49">
            <v>422909989</v>
          </cell>
          <cell r="E49">
            <v>623703848</v>
          </cell>
        </row>
        <row r="50">
          <cell r="A50" t="str">
            <v>A2020109M</v>
          </cell>
          <cell r="B50" t="str">
            <v>厚生年金保険料</v>
          </cell>
          <cell r="C50" t="str">
            <v> </v>
          </cell>
          <cell r="D50">
            <v>0</v>
          </cell>
          <cell r="E50">
            <v>0</v>
          </cell>
        </row>
        <row r="51">
          <cell r="A51" t="str">
            <v>A2020110J</v>
          </cell>
          <cell r="B51" t="str">
            <v>-</v>
          </cell>
          <cell r="C51" t="str">
            <v> </v>
          </cell>
          <cell r="D51">
            <v>30826916</v>
          </cell>
          <cell r="E51">
            <v>70914264</v>
          </cell>
        </row>
        <row r="52">
          <cell r="A52" t="str">
            <v>A2020110M</v>
          </cell>
          <cell r="B52" t="str">
            <v>労働保険料</v>
          </cell>
          <cell r="C52" t="str">
            <v> </v>
          </cell>
          <cell r="D52">
            <v>0</v>
          </cell>
          <cell r="E52">
            <v>0</v>
          </cell>
        </row>
        <row r="53">
          <cell r="A53" t="str">
            <v>A20202--M</v>
          </cell>
          <cell r="B53" t="str">
            <v>操業費</v>
          </cell>
          <cell r="C53" t="str">
            <v> </v>
          </cell>
          <cell r="D53">
            <v>0</v>
          </cell>
          <cell r="E53">
            <v>0</v>
          </cell>
        </row>
        <row r="54">
          <cell r="A54" t="str">
            <v>A2020201J</v>
          </cell>
          <cell r="B54" t="str">
            <v>-</v>
          </cell>
          <cell r="C54" t="str">
            <v> </v>
          </cell>
          <cell r="D54">
            <v>38964458</v>
          </cell>
          <cell r="E54">
            <v>66640044</v>
          </cell>
        </row>
        <row r="55">
          <cell r="A55" t="str">
            <v>A2020201M</v>
          </cell>
          <cell r="B55" t="str">
            <v>石油製品</v>
          </cell>
          <cell r="C55" t="str">
            <v> </v>
          </cell>
          <cell r="D55">
            <v>0</v>
          </cell>
          <cell r="E55">
            <v>0</v>
          </cell>
        </row>
        <row r="56">
          <cell r="A56" t="str">
            <v>A2020202J</v>
          </cell>
          <cell r="B56" t="str">
            <v>-</v>
          </cell>
          <cell r="C56" t="str">
            <v> </v>
          </cell>
          <cell r="D56">
            <v>3912003</v>
          </cell>
          <cell r="E56">
            <v>6564100</v>
          </cell>
        </row>
        <row r="57">
          <cell r="A57" t="str">
            <v>A2020202M</v>
          </cell>
          <cell r="B57" t="str">
            <v>試作補助材料</v>
          </cell>
          <cell r="C57" t="str">
            <v> </v>
          </cell>
          <cell r="D57">
            <v>0</v>
          </cell>
          <cell r="E57">
            <v>0</v>
          </cell>
        </row>
        <row r="58">
          <cell r="A58" t="str">
            <v>A2020203J</v>
          </cell>
          <cell r="B58" t="str">
            <v>-</v>
          </cell>
          <cell r="C58" t="str">
            <v> </v>
          </cell>
          <cell r="D58">
            <v>14123528</v>
          </cell>
          <cell r="E58">
            <v>17440682</v>
          </cell>
        </row>
        <row r="59">
          <cell r="A59" t="str">
            <v>A2020203M</v>
          </cell>
          <cell r="B59" t="str">
            <v>治具</v>
          </cell>
          <cell r="C59" t="str">
            <v> </v>
          </cell>
          <cell r="D59">
            <v>0</v>
          </cell>
          <cell r="E59">
            <v>0</v>
          </cell>
        </row>
        <row r="60">
          <cell r="A60" t="str">
            <v>A2020204J</v>
          </cell>
          <cell r="B60" t="str">
            <v>-</v>
          </cell>
          <cell r="C60" t="str">
            <v> </v>
          </cell>
          <cell r="D60">
            <v>8433141</v>
          </cell>
          <cell r="E60">
            <v>14582182</v>
          </cell>
        </row>
        <row r="61">
          <cell r="A61" t="str">
            <v>A2020204M</v>
          </cell>
          <cell r="B61" t="str">
            <v>消耗工具</v>
          </cell>
          <cell r="C61" t="str">
            <v> </v>
          </cell>
          <cell r="D61">
            <v>0</v>
          </cell>
          <cell r="E61">
            <v>0</v>
          </cell>
        </row>
        <row r="62">
          <cell r="A62" t="str">
            <v>A2020205J</v>
          </cell>
          <cell r="B62" t="str">
            <v>-</v>
          </cell>
          <cell r="C62" t="str">
            <v> </v>
          </cell>
          <cell r="D62">
            <v>1613023</v>
          </cell>
          <cell r="E62">
            <v>3501828</v>
          </cell>
        </row>
        <row r="63">
          <cell r="A63" t="str">
            <v>A2020205M</v>
          </cell>
          <cell r="B63" t="str">
            <v>試験研究用器具費（レンタル・リース）</v>
          </cell>
          <cell r="C63" t="str">
            <v> </v>
          </cell>
          <cell r="D63">
            <v>0</v>
          </cell>
          <cell r="E63">
            <v>0</v>
          </cell>
        </row>
        <row r="64">
          <cell r="A64" t="str">
            <v>A2020206J</v>
          </cell>
          <cell r="B64" t="str">
            <v>-</v>
          </cell>
          <cell r="C64" t="str">
            <v> </v>
          </cell>
          <cell r="D64">
            <v>20847240</v>
          </cell>
          <cell r="E64">
            <v>31916940</v>
          </cell>
        </row>
        <row r="65">
          <cell r="A65" t="str">
            <v>A2020206M</v>
          </cell>
          <cell r="B65" t="str">
            <v>試験研究用器具費（研究器具）</v>
          </cell>
          <cell r="C65" t="str">
            <v> </v>
          </cell>
          <cell r="D65">
            <v>0</v>
          </cell>
          <cell r="E65">
            <v>0</v>
          </cell>
        </row>
        <row r="66">
          <cell r="A66" t="str">
            <v>A2020207J</v>
          </cell>
          <cell r="B66" t="str">
            <v>-</v>
          </cell>
          <cell r="C66" t="str">
            <v> </v>
          </cell>
          <cell r="D66">
            <v>8405760</v>
          </cell>
          <cell r="E66">
            <v>15607813</v>
          </cell>
        </row>
        <row r="67">
          <cell r="A67" t="str">
            <v>A2020207M</v>
          </cell>
          <cell r="B67" t="str">
            <v>試験研究用器具費（テスト治具）</v>
          </cell>
          <cell r="C67" t="str">
            <v> </v>
          </cell>
          <cell r="D67">
            <v>0</v>
          </cell>
          <cell r="E67">
            <v>0</v>
          </cell>
        </row>
        <row r="68">
          <cell r="A68" t="str">
            <v>A2020208J</v>
          </cell>
          <cell r="B68" t="str">
            <v>-</v>
          </cell>
          <cell r="C68" t="str">
            <v> </v>
          </cell>
          <cell r="D68">
            <v>1997600</v>
          </cell>
          <cell r="E68">
            <v>3648450</v>
          </cell>
        </row>
        <row r="69">
          <cell r="A69" t="str">
            <v>A2020208M</v>
          </cell>
          <cell r="B69" t="str">
            <v>作業用備品</v>
          </cell>
          <cell r="C69" t="str">
            <v> </v>
          </cell>
          <cell r="D69">
            <v>0</v>
          </cell>
          <cell r="E69">
            <v>0</v>
          </cell>
        </row>
        <row r="70">
          <cell r="A70" t="str">
            <v>A2020209J</v>
          </cell>
          <cell r="B70" t="str">
            <v>-</v>
          </cell>
          <cell r="C70" t="str">
            <v> </v>
          </cell>
          <cell r="D70">
            <v>2600000</v>
          </cell>
          <cell r="E70">
            <v>2600000</v>
          </cell>
        </row>
        <row r="71">
          <cell r="A71" t="str">
            <v>A2020209M</v>
          </cell>
          <cell r="B71" t="str">
            <v>複合検具</v>
          </cell>
          <cell r="C71" t="str">
            <v> </v>
          </cell>
          <cell r="D71">
            <v>0</v>
          </cell>
          <cell r="E71">
            <v>0</v>
          </cell>
        </row>
        <row r="72">
          <cell r="A72" t="str">
            <v>A2020210J</v>
          </cell>
          <cell r="B72" t="str">
            <v>-</v>
          </cell>
          <cell r="C72" t="str">
            <v> </v>
          </cell>
          <cell r="D72">
            <v>135225793</v>
          </cell>
          <cell r="E72">
            <v>271233608</v>
          </cell>
        </row>
        <row r="73">
          <cell r="A73" t="str">
            <v>A2020210M</v>
          </cell>
          <cell r="B73" t="str">
            <v>電力料</v>
          </cell>
          <cell r="C73" t="str">
            <v> </v>
          </cell>
          <cell r="D73">
            <v>0</v>
          </cell>
          <cell r="E73">
            <v>0</v>
          </cell>
        </row>
        <row r="74">
          <cell r="A74" t="str">
            <v>A2020211J</v>
          </cell>
          <cell r="B74" t="str">
            <v>-</v>
          </cell>
          <cell r="C74" t="str">
            <v> </v>
          </cell>
          <cell r="D74">
            <v>3823024</v>
          </cell>
          <cell r="E74">
            <v>6152948</v>
          </cell>
        </row>
        <row r="75">
          <cell r="A75" t="str">
            <v>A2020211M</v>
          </cell>
          <cell r="B75" t="str">
            <v>燃料費</v>
          </cell>
          <cell r="C75" t="str">
            <v> </v>
          </cell>
          <cell r="D75">
            <v>0</v>
          </cell>
          <cell r="E75">
            <v>0</v>
          </cell>
        </row>
        <row r="76">
          <cell r="A76" t="str">
            <v>A2020212J</v>
          </cell>
          <cell r="B76" t="str">
            <v>-</v>
          </cell>
          <cell r="C76" t="str">
            <v> </v>
          </cell>
          <cell r="D76">
            <v>960840</v>
          </cell>
          <cell r="E76">
            <v>446840</v>
          </cell>
        </row>
        <row r="77">
          <cell r="A77" t="str">
            <v>A2020212M</v>
          </cell>
          <cell r="B77" t="str">
            <v>水道料</v>
          </cell>
          <cell r="C77" t="str">
            <v> </v>
          </cell>
          <cell r="D77">
            <v>0</v>
          </cell>
          <cell r="E77">
            <v>0</v>
          </cell>
        </row>
        <row r="78">
          <cell r="A78" t="str">
            <v>A2020213J</v>
          </cell>
          <cell r="B78" t="str">
            <v>-</v>
          </cell>
          <cell r="C78" t="str">
            <v> </v>
          </cell>
          <cell r="D78">
            <v>0</v>
          </cell>
          <cell r="E78">
            <v>12500</v>
          </cell>
        </row>
        <row r="79">
          <cell r="A79" t="str">
            <v>A2020213M</v>
          </cell>
          <cell r="B79" t="str">
            <v>作業用消耗品費（設計用）</v>
          </cell>
          <cell r="C79" t="str">
            <v> </v>
          </cell>
          <cell r="D79">
            <v>0</v>
          </cell>
          <cell r="E79">
            <v>0</v>
          </cell>
        </row>
        <row r="80">
          <cell r="A80" t="str">
            <v>A2020214J</v>
          </cell>
          <cell r="B80" t="str">
            <v>-</v>
          </cell>
          <cell r="C80" t="str">
            <v> </v>
          </cell>
          <cell r="D80">
            <v>32864420</v>
          </cell>
          <cell r="E80">
            <v>64611942</v>
          </cell>
        </row>
        <row r="81">
          <cell r="A81" t="str">
            <v>A2020214M</v>
          </cell>
          <cell r="B81" t="str">
            <v>作業用消耗品費（一般）</v>
          </cell>
          <cell r="C81" t="str">
            <v> </v>
          </cell>
          <cell r="D81">
            <v>0</v>
          </cell>
          <cell r="E81">
            <v>0</v>
          </cell>
        </row>
        <row r="82">
          <cell r="A82" t="str">
            <v>A2020215J</v>
          </cell>
          <cell r="B82" t="str">
            <v>-</v>
          </cell>
          <cell r="C82" t="str">
            <v> </v>
          </cell>
          <cell r="D82">
            <v>7986280</v>
          </cell>
          <cell r="E82">
            <v>8975272</v>
          </cell>
        </row>
        <row r="83">
          <cell r="A83" t="str">
            <v>A2020215M</v>
          </cell>
          <cell r="B83" t="str">
            <v>作業用消耗品費（安全）</v>
          </cell>
          <cell r="C83" t="str">
            <v> </v>
          </cell>
          <cell r="D83">
            <v>0</v>
          </cell>
          <cell r="E83">
            <v>0</v>
          </cell>
        </row>
        <row r="84">
          <cell r="A84" t="str">
            <v>A2020216J</v>
          </cell>
          <cell r="B84" t="str">
            <v>-</v>
          </cell>
          <cell r="C84" t="str">
            <v> </v>
          </cell>
          <cell r="D84">
            <v>0</v>
          </cell>
          <cell r="E84">
            <v>0</v>
          </cell>
        </row>
        <row r="85">
          <cell r="A85" t="str">
            <v>A2020216M</v>
          </cell>
          <cell r="B85" t="str">
            <v>作業用消耗品費（設管）</v>
          </cell>
          <cell r="C85" t="str">
            <v> </v>
          </cell>
          <cell r="D85">
            <v>0</v>
          </cell>
          <cell r="E85">
            <v>0</v>
          </cell>
        </row>
        <row r="86">
          <cell r="A86" t="str">
            <v>A2020217J</v>
          </cell>
          <cell r="B86" t="str">
            <v>-</v>
          </cell>
          <cell r="C86" t="str">
            <v> </v>
          </cell>
          <cell r="D86">
            <v>39118456</v>
          </cell>
          <cell r="E86">
            <v>75712133</v>
          </cell>
        </row>
        <row r="87">
          <cell r="A87" t="str">
            <v>A2020217M</v>
          </cell>
          <cell r="B87" t="str">
            <v>図面費</v>
          </cell>
          <cell r="C87" t="str">
            <v> </v>
          </cell>
          <cell r="D87">
            <v>0</v>
          </cell>
          <cell r="E87">
            <v>0</v>
          </cell>
        </row>
        <row r="88">
          <cell r="A88" t="str">
            <v>A20203--M</v>
          </cell>
          <cell r="B88" t="str">
            <v>設備費</v>
          </cell>
          <cell r="C88" t="str">
            <v> </v>
          </cell>
          <cell r="D88">
            <v>0</v>
          </cell>
          <cell r="E88">
            <v>0</v>
          </cell>
        </row>
        <row r="89">
          <cell r="A89" t="str">
            <v>A2020301J</v>
          </cell>
          <cell r="B89" t="str">
            <v>-</v>
          </cell>
          <cell r="C89" t="str">
            <v> </v>
          </cell>
          <cell r="D89">
            <v>1077540</v>
          </cell>
          <cell r="E89">
            <v>2027270</v>
          </cell>
        </row>
        <row r="90">
          <cell r="A90" t="str">
            <v>A2020301M</v>
          </cell>
          <cell r="B90" t="str">
            <v>機械修理</v>
          </cell>
          <cell r="C90" t="str">
            <v> </v>
          </cell>
          <cell r="D90">
            <v>0</v>
          </cell>
          <cell r="E90">
            <v>0</v>
          </cell>
        </row>
        <row r="91">
          <cell r="A91" t="str">
            <v>A2020302J</v>
          </cell>
          <cell r="B91" t="str">
            <v>-</v>
          </cell>
          <cell r="C91" t="str">
            <v> </v>
          </cell>
          <cell r="D91">
            <v>16960456</v>
          </cell>
          <cell r="E91">
            <v>30086636</v>
          </cell>
        </row>
        <row r="92">
          <cell r="A92" t="str">
            <v>A2020302M</v>
          </cell>
          <cell r="B92" t="str">
            <v>研究設備修理</v>
          </cell>
          <cell r="C92" t="str">
            <v> </v>
          </cell>
          <cell r="D92">
            <v>0</v>
          </cell>
          <cell r="E92">
            <v>0</v>
          </cell>
        </row>
        <row r="93">
          <cell r="A93" t="str">
            <v>A2020303J</v>
          </cell>
          <cell r="B93" t="str">
            <v>-</v>
          </cell>
          <cell r="C93" t="str">
            <v> </v>
          </cell>
          <cell r="D93">
            <v>56458004</v>
          </cell>
          <cell r="E93">
            <v>72287737</v>
          </cell>
        </row>
        <row r="94">
          <cell r="A94" t="str">
            <v>A2020303M</v>
          </cell>
          <cell r="B94" t="str">
            <v>一般設備修理</v>
          </cell>
          <cell r="C94" t="str">
            <v> </v>
          </cell>
          <cell r="D94">
            <v>0</v>
          </cell>
          <cell r="E94">
            <v>0</v>
          </cell>
        </row>
        <row r="95">
          <cell r="A95" t="str">
            <v>A2020304J</v>
          </cell>
          <cell r="B95" t="str">
            <v>-</v>
          </cell>
          <cell r="C95" t="str">
            <v> </v>
          </cell>
          <cell r="D95">
            <v>9938840</v>
          </cell>
          <cell r="E95">
            <v>14559840</v>
          </cell>
        </row>
        <row r="96">
          <cell r="A96" t="str">
            <v>A2020304M</v>
          </cell>
          <cell r="B96" t="str">
            <v>土木建築修理</v>
          </cell>
          <cell r="C96" t="str">
            <v> </v>
          </cell>
          <cell r="D96">
            <v>0</v>
          </cell>
          <cell r="E96">
            <v>0</v>
          </cell>
        </row>
        <row r="97">
          <cell r="A97" t="str">
            <v>A2020305J</v>
          </cell>
          <cell r="B97" t="str">
            <v>-</v>
          </cell>
          <cell r="C97" t="str">
            <v> </v>
          </cell>
          <cell r="D97">
            <v>11690707</v>
          </cell>
          <cell r="E97">
            <v>12190707</v>
          </cell>
        </row>
        <row r="98">
          <cell r="A98" t="str">
            <v>A2020305M</v>
          </cell>
          <cell r="B98" t="str">
            <v>Ｌ／Ｏ費</v>
          </cell>
          <cell r="C98" t="str">
            <v> </v>
          </cell>
          <cell r="D98">
            <v>0</v>
          </cell>
          <cell r="E98">
            <v>0</v>
          </cell>
        </row>
        <row r="99">
          <cell r="A99" t="str">
            <v>A2020306M</v>
          </cell>
          <cell r="B99" t="str">
            <v>Ｌ／Ｏ費（Ａ）</v>
          </cell>
          <cell r="C99" t="str">
            <v> </v>
          </cell>
          <cell r="D99">
            <v>0</v>
          </cell>
          <cell r="E99">
            <v>0</v>
          </cell>
        </row>
        <row r="100">
          <cell r="A100" t="str">
            <v>A2020307M</v>
          </cell>
          <cell r="B100" t="str">
            <v>Ｌ／Ｏ費（Ｂ）</v>
          </cell>
          <cell r="C100" t="str">
            <v> </v>
          </cell>
          <cell r="D100">
            <v>0</v>
          </cell>
          <cell r="E100">
            <v>0</v>
          </cell>
        </row>
        <row r="101">
          <cell r="A101" t="str">
            <v>A2020308J</v>
          </cell>
          <cell r="B101" t="str">
            <v>-</v>
          </cell>
          <cell r="C101" t="str">
            <v> </v>
          </cell>
          <cell r="D101">
            <v>10253100</v>
          </cell>
          <cell r="E101">
            <v>20455100</v>
          </cell>
        </row>
        <row r="102">
          <cell r="A102" t="str">
            <v>A2020308M</v>
          </cell>
          <cell r="B102" t="str">
            <v>固定資産税</v>
          </cell>
          <cell r="C102" t="str">
            <v> </v>
          </cell>
          <cell r="D102">
            <v>0</v>
          </cell>
          <cell r="E102">
            <v>0</v>
          </cell>
        </row>
        <row r="103">
          <cell r="A103" t="str">
            <v>A2020309J</v>
          </cell>
          <cell r="B103" t="str">
            <v>-</v>
          </cell>
          <cell r="C103" t="str">
            <v> </v>
          </cell>
          <cell r="D103">
            <v>269192623</v>
          </cell>
          <cell r="E103">
            <v>531665425</v>
          </cell>
        </row>
        <row r="104">
          <cell r="A104" t="str">
            <v>A2020309M</v>
          </cell>
          <cell r="B104" t="str">
            <v>減価償却費</v>
          </cell>
          <cell r="C104" t="str">
            <v> </v>
          </cell>
          <cell r="D104">
            <v>0</v>
          </cell>
          <cell r="E104">
            <v>0</v>
          </cell>
        </row>
        <row r="105">
          <cell r="A105" t="str">
            <v>A2020310J</v>
          </cell>
          <cell r="B105" t="str">
            <v>-</v>
          </cell>
          <cell r="C105" t="str">
            <v> </v>
          </cell>
          <cell r="D105">
            <v>2253459</v>
          </cell>
          <cell r="E105">
            <v>4506918</v>
          </cell>
        </row>
        <row r="106">
          <cell r="A106" t="str">
            <v>A2020310M</v>
          </cell>
          <cell r="B106" t="str">
            <v>火災保険料</v>
          </cell>
          <cell r="C106" t="str">
            <v> </v>
          </cell>
          <cell r="D106">
            <v>0</v>
          </cell>
          <cell r="E106">
            <v>0</v>
          </cell>
        </row>
        <row r="107">
          <cell r="A107" t="str">
            <v>A2020311J</v>
          </cell>
          <cell r="B107" t="str">
            <v>-</v>
          </cell>
          <cell r="C107" t="str">
            <v> </v>
          </cell>
          <cell r="D107">
            <v>373568435</v>
          </cell>
          <cell r="E107">
            <v>685715441</v>
          </cell>
        </row>
        <row r="108">
          <cell r="A108" t="str">
            <v>A2020311M</v>
          </cell>
          <cell r="B108" t="str">
            <v>固定資産賃借料</v>
          </cell>
          <cell r="C108" t="str">
            <v> </v>
          </cell>
          <cell r="D108">
            <v>0</v>
          </cell>
          <cell r="E108">
            <v>0</v>
          </cell>
        </row>
        <row r="109">
          <cell r="A109" t="str">
            <v>A2020312J</v>
          </cell>
          <cell r="B109" t="str">
            <v>-</v>
          </cell>
          <cell r="C109" t="str">
            <v> </v>
          </cell>
          <cell r="D109">
            <v>816057</v>
          </cell>
          <cell r="E109">
            <v>1589602</v>
          </cell>
        </row>
        <row r="110">
          <cell r="A110" t="str">
            <v>A2020312M</v>
          </cell>
          <cell r="B110" t="str">
            <v>連絡車関係費</v>
          </cell>
          <cell r="C110" t="str">
            <v> </v>
          </cell>
          <cell r="D110">
            <v>0</v>
          </cell>
          <cell r="E110">
            <v>0</v>
          </cell>
        </row>
        <row r="111">
          <cell r="A111" t="str">
            <v>A20204--M</v>
          </cell>
          <cell r="B111" t="str">
            <v>管理費</v>
          </cell>
          <cell r="C111" t="str">
            <v> </v>
          </cell>
          <cell r="D111">
            <v>0</v>
          </cell>
          <cell r="E111">
            <v>0</v>
          </cell>
        </row>
        <row r="112">
          <cell r="A112" t="str">
            <v>A2020401J</v>
          </cell>
          <cell r="B112" t="str">
            <v>-</v>
          </cell>
          <cell r="C112" t="str">
            <v> </v>
          </cell>
          <cell r="D112">
            <v>41691322</v>
          </cell>
          <cell r="E112">
            <v>84621994</v>
          </cell>
        </row>
        <row r="113">
          <cell r="A113" t="str">
            <v>A2020401M</v>
          </cell>
          <cell r="B113" t="str">
            <v>給食補助金</v>
          </cell>
          <cell r="C113" t="str">
            <v> </v>
          </cell>
          <cell r="D113">
            <v>0</v>
          </cell>
          <cell r="E113">
            <v>0</v>
          </cell>
        </row>
        <row r="114">
          <cell r="A114" t="str">
            <v>A2020402J</v>
          </cell>
          <cell r="B114" t="str">
            <v>-</v>
          </cell>
          <cell r="C114" t="str">
            <v> </v>
          </cell>
          <cell r="D114">
            <v>3936350</v>
          </cell>
          <cell r="E114">
            <v>5553092</v>
          </cell>
        </row>
        <row r="115">
          <cell r="A115" t="str">
            <v>A2020402M</v>
          </cell>
          <cell r="B115" t="str">
            <v>レクリェエーション費</v>
          </cell>
          <cell r="C115" t="str">
            <v> </v>
          </cell>
          <cell r="D115">
            <v>0</v>
          </cell>
          <cell r="E115">
            <v>0</v>
          </cell>
        </row>
        <row r="116">
          <cell r="A116" t="str">
            <v>A2020403J</v>
          </cell>
          <cell r="B116" t="str">
            <v>-</v>
          </cell>
          <cell r="C116" t="str">
            <v> </v>
          </cell>
          <cell r="D116">
            <v>6023595</v>
          </cell>
          <cell r="E116">
            <v>11786269</v>
          </cell>
        </row>
        <row r="117">
          <cell r="A117" t="str">
            <v>A2020403M</v>
          </cell>
          <cell r="B117" t="str">
            <v>貸与品</v>
          </cell>
          <cell r="C117" t="str">
            <v> </v>
          </cell>
          <cell r="D117">
            <v>0</v>
          </cell>
          <cell r="E117">
            <v>0</v>
          </cell>
        </row>
        <row r="118">
          <cell r="A118" t="str">
            <v>A2020404J</v>
          </cell>
          <cell r="B118" t="str">
            <v>-</v>
          </cell>
          <cell r="C118" t="str">
            <v> </v>
          </cell>
          <cell r="D118">
            <v>-4609324</v>
          </cell>
          <cell r="E118">
            <v>-16004087</v>
          </cell>
        </row>
        <row r="119">
          <cell r="A119" t="str">
            <v>A2020404M</v>
          </cell>
          <cell r="B119" t="str">
            <v>診療関係費</v>
          </cell>
          <cell r="C119" t="str">
            <v> </v>
          </cell>
          <cell r="D119">
            <v>0</v>
          </cell>
          <cell r="E119">
            <v>0</v>
          </cell>
        </row>
        <row r="120">
          <cell r="A120" t="str">
            <v>A2020405J</v>
          </cell>
          <cell r="B120" t="str">
            <v>-</v>
          </cell>
          <cell r="C120" t="str">
            <v> </v>
          </cell>
          <cell r="D120">
            <v>5640543</v>
          </cell>
          <cell r="E120">
            <v>9561205</v>
          </cell>
        </row>
        <row r="121">
          <cell r="A121" t="str">
            <v>A2020405M</v>
          </cell>
          <cell r="B121" t="str">
            <v>安全衛生費</v>
          </cell>
          <cell r="C121" t="str">
            <v> </v>
          </cell>
          <cell r="D121">
            <v>0</v>
          </cell>
          <cell r="E121">
            <v>0</v>
          </cell>
        </row>
        <row r="122">
          <cell r="A122" t="str">
            <v>A2020406J</v>
          </cell>
          <cell r="B122" t="str">
            <v>-</v>
          </cell>
          <cell r="C122" t="str">
            <v> </v>
          </cell>
          <cell r="D122">
            <v>8237397</v>
          </cell>
          <cell r="E122">
            <v>18170063</v>
          </cell>
        </row>
        <row r="123">
          <cell r="A123" t="str">
            <v>A2020406M</v>
          </cell>
          <cell r="B123" t="str">
            <v>研修関係費</v>
          </cell>
          <cell r="C123" t="str">
            <v> </v>
          </cell>
          <cell r="D123">
            <v>0</v>
          </cell>
          <cell r="E123">
            <v>0</v>
          </cell>
        </row>
        <row r="124">
          <cell r="A124" t="str">
            <v>A2020407J</v>
          </cell>
          <cell r="B124" t="str">
            <v>-</v>
          </cell>
          <cell r="C124" t="str">
            <v> </v>
          </cell>
          <cell r="D124">
            <v>149537025</v>
          </cell>
          <cell r="E124">
            <v>281646079</v>
          </cell>
        </row>
        <row r="125">
          <cell r="A125" t="str">
            <v>A2020407M</v>
          </cell>
          <cell r="B125" t="str">
            <v>寮・社宅管理費</v>
          </cell>
          <cell r="C125" t="str">
            <v> </v>
          </cell>
          <cell r="D125">
            <v>0</v>
          </cell>
          <cell r="E125">
            <v>0</v>
          </cell>
        </row>
        <row r="126">
          <cell r="A126" t="str">
            <v>A2020408J</v>
          </cell>
          <cell r="B126" t="str">
            <v>-</v>
          </cell>
          <cell r="C126" t="str">
            <v> </v>
          </cell>
          <cell r="D126">
            <v>44063878</v>
          </cell>
          <cell r="E126">
            <v>79779837</v>
          </cell>
        </row>
        <row r="127">
          <cell r="A127" t="str">
            <v>A2020408M</v>
          </cell>
          <cell r="B127" t="str">
            <v>その他厚生費</v>
          </cell>
          <cell r="C127" t="str">
            <v> </v>
          </cell>
          <cell r="D127">
            <v>0</v>
          </cell>
          <cell r="E127">
            <v>0</v>
          </cell>
        </row>
        <row r="128">
          <cell r="A128" t="str">
            <v>A2020409J</v>
          </cell>
          <cell r="B128" t="str">
            <v>-</v>
          </cell>
          <cell r="C128" t="str">
            <v> </v>
          </cell>
          <cell r="D128">
            <v>13887093</v>
          </cell>
          <cell r="E128">
            <v>47553838</v>
          </cell>
        </row>
        <row r="129">
          <cell r="A129" t="str">
            <v>A2020409M</v>
          </cell>
          <cell r="B129" t="str">
            <v>国内旅費交通費</v>
          </cell>
          <cell r="C129" t="str">
            <v> </v>
          </cell>
          <cell r="D129">
            <v>0</v>
          </cell>
          <cell r="E129">
            <v>0</v>
          </cell>
        </row>
        <row r="130">
          <cell r="A130" t="str">
            <v>A2020410J</v>
          </cell>
          <cell r="B130" t="str">
            <v>-</v>
          </cell>
          <cell r="C130" t="str">
            <v> </v>
          </cell>
          <cell r="D130">
            <v>26906689</v>
          </cell>
          <cell r="E130">
            <v>49889337</v>
          </cell>
        </row>
        <row r="131">
          <cell r="A131" t="str">
            <v>A2020410M</v>
          </cell>
          <cell r="B131" t="str">
            <v>海外旅費交通費</v>
          </cell>
          <cell r="C131" t="str">
            <v> </v>
          </cell>
          <cell r="D131">
            <v>0</v>
          </cell>
          <cell r="E131">
            <v>0</v>
          </cell>
        </row>
        <row r="132">
          <cell r="A132" t="str">
            <v>A2020411J</v>
          </cell>
          <cell r="B132" t="str">
            <v>-</v>
          </cell>
          <cell r="C132" t="str">
            <v> </v>
          </cell>
          <cell r="D132">
            <v>112905</v>
          </cell>
          <cell r="E132">
            <v>266429</v>
          </cell>
        </row>
        <row r="133">
          <cell r="A133" t="str">
            <v>A2020411M</v>
          </cell>
          <cell r="B133" t="str">
            <v>採用関係費</v>
          </cell>
          <cell r="C133" t="str">
            <v> </v>
          </cell>
          <cell r="D133">
            <v>0</v>
          </cell>
          <cell r="E133">
            <v>0</v>
          </cell>
        </row>
        <row r="134">
          <cell r="A134" t="str">
            <v>A2020412J</v>
          </cell>
          <cell r="B134" t="str">
            <v>-</v>
          </cell>
          <cell r="C134" t="str">
            <v> </v>
          </cell>
          <cell r="D134">
            <v>742422244</v>
          </cell>
          <cell r="E134">
            <v>1401824617</v>
          </cell>
        </row>
        <row r="135">
          <cell r="A135" t="str">
            <v>A2020412M</v>
          </cell>
          <cell r="B135" t="str">
            <v>技術電子計算機費</v>
          </cell>
          <cell r="C135" t="str">
            <v> </v>
          </cell>
          <cell r="D135">
            <v>0</v>
          </cell>
          <cell r="E135">
            <v>0</v>
          </cell>
        </row>
        <row r="136">
          <cell r="A136" t="str">
            <v>A2020413J</v>
          </cell>
          <cell r="B136" t="str">
            <v>-</v>
          </cell>
          <cell r="C136" t="str">
            <v> </v>
          </cell>
          <cell r="D136">
            <v>78014490</v>
          </cell>
          <cell r="E136">
            <v>153852092</v>
          </cell>
        </row>
        <row r="137">
          <cell r="A137" t="str">
            <v>A2020413M</v>
          </cell>
          <cell r="B137" t="str">
            <v>事務電子計算機費</v>
          </cell>
          <cell r="C137" t="str">
            <v> </v>
          </cell>
          <cell r="D137">
            <v>0</v>
          </cell>
          <cell r="E137">
            <v>0</v>
          </cell>
        </row>
        <row r="138">
          <cell r="A138" t="str">
            <v>A2020414M</v>
          </cell>
          <cell r="B138" t="str">
            <v>工業所有権管理費</v>
          </cell>
          <cell r="C138" t="str">
            <v> </v>
          </cell>
          <cell r="D138">
            <v>0</v>
          </cell>
          <cell r="E138">
            <v>0</v>
          </cell>
        </row>
        <row r="139">
          <cell r="A139" t="str">
            <v>A2020415J</v>
          </cell>
          <cell r="B139" t="str">
            <v>-</v>
          </cell>
          <cell r="C139" t="str">
            <v> </v>
          </cell>
          <cell r="D139">
            <v>1077469</v>
          </cell>
          <cell r="E139">
            <v>2408411</v>
          </cell>
        </row>
        <row r="140">
          <cell r="A140" t="str">
            <v>A2020415M</v>
          </cell>
          <cell r="B140" t="str">
            <v>運送保管料</v>
          </cell>
          <cell r="C140" t="str">
            <v> </v>
          </cell>
          <cell r="D140">
            <v>0</v>
          </cell>
          <cell r="E140">
            <v>0</v>
          </cell>
        </row>
        <row r="141">
          <cell r="A141" t="str">
            <v>A2020416J</v>
          </cell>
          <cell r="B141" t="str">
            <v>-</v>
          </cell>
          <cell r="C141" t="str">
            <v> </v>
          </cell>
          <cell r="D141">
            <v>6232101</v>
          </cell>
          <cell r="E141">
            <v>13103553</v>
          </cell>
        </row>
        <row r="142">
          <cell r="A142" t="str">
            <v>A2020416M</v>
          </cell>
          <cell r="B142" t="str">
            <v>事務用消耗品</v>
          </cell>
          <cell r="C142" t="str">
            <v> </v>
          </cell>
          <cell r="D142">
            <v>0</v>
          </cell>
          <cell r="E142">
            <v>0</v>
          </cell>
        </row>
        <row r="143">
          <cell r="A143" t="str">
            <v>A2020417J</v>
          </cell>
          <cell r="B143" t="str">
            <v>-</v>
          </cell>
          <cell r="C143" t="str">
            <v> </v>
          </cell>
          <cell r="D143">
            <v>27563952</v>
          </cell>
          <cell r="E143">
            <v>48685173</v>
          </cell>
        </row>
        <row r="144">
          <cell r="A144" t="str">
            <v>A2020417M</v>
          </cell>
          <cell r="B144" t="str">
            <v>技術調査費</v>
          </cell>
          <cell r="C144" t="str">
            <v> </v>
          </cell>
          <cell r="D144">
            <v>0</v>
          </cell>
          <cell r="E144">
            <v>0</v>
          </cell>
        </row>
        <row r="145">
          <cell r="A145" t="str">
            <v>A2020418J</v>
          </cell>
          <cell r="B145" t="str">
            <v>-</v>
          </cell>
          <cell r="C145" t="str">
            <v> </v>
          </cell>
          <cell r="D145">
            <v>0</v>
          </cell>
          <cell r="E145">
            <v>1820</v>
          </cell>
        </row>
        <row r="146">
          <cell r="A146" t="str">
            <v>A2020418M</v>
          </cell>
          <cell r="B146" t="str">
            <v>人事調査費</v>
          </cell>
          <cell r="C146" t="str">
            <v> </v>
          </cell>
          <cell r="D146">
            <v>0</v>
          </cell>
          <cell r="E146">
            <v>0</v>
          </cell>
        </row>
        <row r="147">
          <cell r="A147" t="str">
            <v>A2020419J</v>
          </cell>
          <cell r="B147" t="str">
            <v>-</v>
          </cell>
          <cell r="C147" t="str">
            <v> </v>
          </cell>
          <cell r="D147">
            <v>26122836</v>
          </cell>
          <cell r="E147">
            <v>47244137</v>
          </cell>
        </row>
        <row r="148">
          <cell r="A148" t="str">
            <v>A2020419M</v>
          </cell>
          <cell r="B148" t="str">
            <v>通信費</v>
          </cell>
          <cell r="C148" t="str">
            <v> </v>
          </cell>
          <cell r="D148">
            <v>0</v>
          </cell>
          <cell r="E148">
            <v>0</v>
          </cell>
        </row>
        <row r="149">
          <cell r="A149" t="str">
            <v>A2020420J</v>
          </cell>
          <cell r="B149" t="str">
            <v>-</v>
          </cell>
          <cell r="C149" t="str">
            <v> </v>
          </cell>
          <cell r="D149">
            <v>7747158</v>
          </cell>
          <cell r="E149">
            <v>16367518</v>
          </cell>
        </row>
        <row r="150">
          <cell r="A150" t="str">
            <v>A2020420M</v>
          </cell>
          <cell r="B150" t="str">
            <v>交際費</v>
          </cell>
          <cell r="C150" t="str">
            <v> </v>
          </cell>
          <cell r="D150">
            <v>0</v>
          </cell>
          <cell r="E150">
            <v>0</v>
          </cell>
        </row>
        <row r="151">
          <cell r="A151" t="str">
            <v>A2020421J</v>
          </cell>
          <cell r="B151" t="str">
            <v>-</v>
          </cell>
          <cell r="C151" t="str">
            <v> </v>
          </cell>
          <cell r="D151">
            <v>7849900</v>
          </cell>
          <cell r="E151">
            <v>15537783</v>
          </cell>
        </row>
        <row r="152">
          <cell r="A152" t="str">
            <v>A2020421M</v>
          </cell>
          <cell r="B152" t="str">
            <v>図書費（技術図書）</v>
          </cell>
          <cell r="C152" t="str">
            <v> </v>
          </cell>
          <cell r="D152">
            <v>0</v>
          </cell>
          <cell r="E152">
            <v>0</v>
          </cell>
        </row>
        <row r="153">
          <cell r="A153" t="str">
            <v>A2020422J</v>
          </cell>
          <cell r="B153" t="str">
            <v>-</v>
          </cell>
          <cell r="C153" t="str">
            <v> </v>
          </cell>
          <cell r="D153">
            <v>1356885</v>
          </cell>
          <cell r="E153">
            <v>1504385</v>
          </cell>
        </row>
        <row r="154">
          <cell r="A154" t="str">
            <v>A2020422M</v>
          </cell>
          <cell r="B154" t="str">
            <v>図書費（規格図書）</v>
          </cell>
          <cell r="C154" t="str">
            <v> </v>
          </cell>
          <cell r="D154">
            <v>0</v>
          </cell>
          <cell r="E154">
            <v>0</v>
          </cell>
        </row>
        <row r="155">
          <cell r="A155" t="str">
            <v>A2020423J</v>
          </cell>
          <cell r="B155" t="str">
            <v>-</v>
          </cell>
          <cell r="C155" t="str">
            <v> </v>
          </cell>
          <cell r="D155">
            <v>361588</v>
          </cell>
          <cell r="E155">
            <v>736090</v>
          </cell>
        </row>
        <row r="156">
          <cell r="A156" t="str">
            <v>A2020423M</v>
          </cell>
          <cell r="B156" t="str">
            <v>図書費（一般図書）</v>
          </cell>
          <cell r="C156" t="str">
            <v> </v>
          </cell>
          <cell r="D156">
            <v>0</v>
          </cell>
          <cell r="E156">
            <v>0</v>
          </cell>
        </row>
        <row r="157">
          <cell r="A157" t="str">
            <v>A2020424J</v>
          </cell>
          <cell r="B157" t="str">
            <v>-</v>
          </cell>
          <cell r="C157" t="str">
            <v> </v>
          </cell>
          <cell r="D157">
            <v>6144716</v>
          </cell>
          <cell r="E157">
            <v>13652703</v>
          </cell>
        </row>
        <row r="158">
          <cell r="A158" t="str">
            <v>A2020424M</v>
          </cell>
          <cell r="B158" t="str">
            <v>会議費</v>
          </cell>
          <cell r="C158" t="str">
            <v> </v>
          </cell>
          <cell r="D158">
            <v>0</v>
          </cell>
          <cell r="E158">
            <v>0</v>
          </cell>
        </row>
        <row r="159">
          <cell r="A159" t="str">
            <v>A2020425J</v>
          </cell>
          <cell r="B159" t="str">
            <v>-</v>
          </cell>
          <cell r="C159" t="str">
            <v> </v>
          </cell>
          <cell r="D159">
            <v>422400</v>
          </cell>
          <cell r="E159">
            <v>514394</v>
          </cell>
        </row>
        <row r="160">
          <cell r="A160" t="str">
            <v>A2020425M</v>
          </cell>
          <cell r="B160" t="str">
            <v>諸会費（一般）</v>
          </cell>
          <cell r="C160" t="str">
            <v> </v>
          </cell>
          <cell r="D160">
            <v>0</v>
          </cell>
          <cell r="E160">
            <v>0</v>
          </cell>
        </row>
        <row r="161">
          <cell r="A161" t="str">
            <v>A2020426J</v>
          </cell>
          <cell r="B161" t="str">
            <v>-</v>
          </cell>
          <cell r="C161" t="str">
            <v> </v>
          </cell>
          <cell r="D161">
            <v>4512924</v>
          </cell>
          <cell r="E161">
            <v>8916343</v>
          </cell>
        </row>
        <row r="162">
          <cell r="A162" t="str">
            <v>A2020426M</v>
          </cell>
          <cell r="B162" t="str">
            <v>諸会費（技術）</v>
          </cell>
          <cell r="C162" t="str">
            <v> </v>
          </cell>
          <cell r="D162">
            <v>0</v>
          </cell>
          <cell r="E162">
            <v>0</v>
          </cell>
        </row>
        <row r="163">
          <cell r="A163" t="str">
            <v>A2020427J</v>
          </cell>
          <cell r="B163" t="str">
            <v>-</v>
          </cell>
          <cell r="C163" t="str">
            <v> </v>
          </cell>
          <cell r="D163">
            <v>3000000</v>
          </cell>
          <cell r="E163">
            <v>3000000</v>
          </cell>
        </row>
        <row r="164">
          <cell r="A164" t="str">
            <v>A2020427M</v>
          </cell>
          <cell r="B164" t="str">
            <v>寄付金</v>
          </cell>
          <cell r="C164" t="str">
            <v> </v>
          </cell>
          <cell r="D164">
            <v>0</v>
          </cell>
          <cell r="E164">
            <v>0</v>
          </cell>
        </row>
        <row r="165">
          <cell r="A165" t="str">
            <v>A2020428J</v>
          </cell>
          <cell r="B165" t="str">
            <v>-</v>
          </cell>
          <cell r="C165" t="str">
            <v> </v>
          </cell>
          <cell r="D165">
            <v>-9698640</v>
          </cell>
          <cell r="E165">
            <v>15118878</v>
          </cell>
        </row>
        <row r="166">
          <cell r="A166" t="str">
            <v>A2020428M</v>
          </cell>
          <cell r="B166" t="str">
            <v>その他雑費</v>
          </cell>
          <cell r="C166" t="str">
            <v> </v>
          </cell>
          <cell r="D166">
            <v>0</v>
          </cell>
          <cell r="E166">
            <v>0</v>
          </cell>
        </row>
        <row r="167">
          <cell r="A167" t="str">
            <v>A2020429J</v>
          </cell>
          <cell r="B167" t="str">
            <v>-</v>
          </cell>
          <cell r="C167" t="str">
            <v> </v>
          </cell>
          <cell r="D167">
            <v>2252639</v>
          </cell>
          <cell r="E167">
            <v>5348452</v>
          </cell>
        </row>
        <row r="168">
          <cell r="A168" t="str">
            <v>A2020429M</v>
          </cell>
          <cell r="B168" t="str">
            <v>支払手数料</v>
          </cell>
          <cell r="C168" t="str">
            <v> </v>
          </cell>
          <cell r="D168">
            <v>0</v>
          </cell>
          <cell r="E168">
            <v>0</v>
          </cell>
        </row>
        <row r="169">
          <cell r="A169" t="str">
            <v>A2020430J</v>
          </cell>
          <cell r="B169" t="str">
            <v>-</v>
          </cell>
          <cell r="C169" t="str">
            <v> </v>
          </cell>
          <cell r="D169">
            <v>3401634</v>
          </cell>
          <cell r="E169">
            <v>8284282</v>
          </cell>
        </row>
        <row r="170">
          <cell r="A170" t="str">
            <v>A2020430M</v>
          </cell>
          <cell r="B170" t="str">
            <v>公害対策費（Ａ）</v>
          </cell>
          <cell r="C170" t="str">
            <v> </v>
          </cell>
          <cell r="D170">
            <v>0</v>
          </cell>
          <cell r="E170">
            <v>0</v>
          </cell>
        </row>
        <row r="171">
          <cell r="A171" t="str">
            <v>A2020431J</v>
          </cell>
          <cell r="B171" t="str">
            <v>-</v>
          </cell>
          <cell r="C171" t="str">
            <v> </v>
          </cell>
          <cell r="D171">
            <v>4179100</v>
          </cell>
          <cell r="E171">
            <v>7225730</v>
          </cell>
        </row>
        <row r="172">
          <cell r="A172" t="str">
            <v>A2020431M</v>
          </cell>
          <cell r="B172" t="str">
            <v>公害対策費（Ｂ）</v>
          </cell>
          <cell r="C172" t="str">
            <v> </v>
          </cell>
          <cell r="D172">
            <v>0</v>
          </cell>
          <cell r="E172">
            <v>0</v>
          </cell>
        </row>
        <row r="173">
          <cell r="A173" t="str">
            <v>A2020432J</v>
          </cell>
          <cell r="B173" t="str">
            <v>-</v>
          </cell>
          <cell r="C173" t="str">
            <v> </v>
          </cell>
          <cell r="D173">
            <v>37269767</v>
          </cell>
          <cell r="E173">
            <v>41377867</v>
          </cell>
        </row>
        <row r="174">
          <cell r="A174" t="str">
            <v>A2020432M</v>
          </cell>
          <cell r="B174" t="str">
            <v>租税公課</v>
          </cell>
          <cell r="C174" t="str">
            <v> </v>
          </cell>
          <cell r="D174">
            <v>0</v>
          </cell>
          <cell r="E174">
            <v>0</v>
          </cell>
        </row>
        <row r="175">
          <cell r="A175" t="str">
            <v>A20205--M</v>
          </cell>
          <cell r="B175" t="str">
            <v>他勘定振替高</v>
          </cell>
          <cell r="C175" t="str">
            <v> </v>
          </cell>
          <cell r="D175">
            <v>0</v>
          </cell>
          <cell r="E175">
            <v>0</v>
          </cell>
        </row>
        <row r="176">
          <cell r="A176" t="str">
            <v>A2020501M</v>
          </cell>
          <cell r="B176" t="str">
            <v>他勘定振替高（F1/F3000）</v>
          </cell>
          <cell r="C176" t="str">
            <v> </v>
          </cell>
          <cell r="D176">
            <v>0</v>
          </cell>
          <cell r="E176">
            <v>0</v>
          </cell>
        </row>
        <row r="177">
          <cell r="A177" t="str">
            <v>A2020502M</v>
          </cell>
          <cell r="B177" t="str">
            <v>他勘定振替高（カート）</v>
          </cell>
          <cell r="C177" t="str">
            <v> </v>
          </cell>
          <cell r="D177">
            <v>0</v>
          </cell>
          <cell r="E177">
            <v>0</v>
          </cell>
        </row>
        <row r="178">
          <cell r="A178" t="str">
            <v>A2020503M</v>
          </cell>
          <cell r="B178" t="str">
            <v>他勘定振替高（ＨＧＦ）</v>
          </cell>
          <cell r="C178" t="str">
            <v> </v>
          </cell>
          <cell r="D178">
            <v>0</v>
          </cell>
          <cell r="E178">
            <v>0</v>
          </cell>
        </row>
        <row r="179">
          <cell r="A179" t="str">
            <v>A2020504J</v>
          </cell>
          <cell r="B179" t="str">
            <v>-</v>
          </cell>
          <cell r="C179" t="str">
            <v> </v>
          </cell>
          <cell r="D179">
            <v>-2325236</v>
          </cell>
          <cell r="E179">
            <v>-5102544</v>
          </cell>
        </row>
        <row r="180">
          <cell r="A180" t="str">
            <v>A2020504M</v>
          </cell>
          <cell r="B180" t="str">
            <v>他勘定振替高（ＩＳＵＺＵ）</v>
          </cell>
          <cell r="C180" t="str">
            <v> </v>
          </cell>
          <cell r="D180">
            <v>0</v>
          </cell>
          <cell r="E180">
            <v>0</v>
          </cell>
        </row>
        <row r="181">
          <cell r="A181" t="str">
            <v>A2020505J</v>
          </cell>
          <cell r="B181" t="str">
            <v>-</v>
          </cell>
          <cell r="C181" t="str">
            <v> </v>
          </cell>
          <cell r="D181">
            <v>-134454281</v>
          </cell>
          <cell r="E181">
            <v>-134454281</v>
          </cell>
        </row>
        <row r="182">
          <cell r="A182" t="str">
            <v>A2020505M</v>
          </cell>
          <cell r="B182" t="str">
            <v>他勘定振替高（その他）</v>
          </cell>
          <cell r="C182" t="str">
            <v> </v>
          </cell>
          <cell r="D182">
            <v>0</v>
          </cell>
          <cell r="E182">
            <v>0</v>
          </cell>
        </row>
        <row r="183">
          <cell r="A183" t="str">
            <v>A20206--M</v>
          </cell>
          <cell r="B183" t="str">
            <v>その他</v>
          </cell>
          <cell r="C183" t="str">
            <v> </v>
          </cell>
          <cell r="D183">
            <v>0</v>
          </cell>
          <cell r="E183">
            <v>0</v>
          </cell>
        </row>
        <row r="184">
          <cell r="A184" t="str">
            <v>A2020601J</v>
          </cell>
          <cell r="B184" t="str">
            <v>-</v>
          </cell>
          <cell r="C184" t="str">
            <v> </v>
          </cell>
          <cell r="D184">
            <v>-2500</v>
          </cell>
          <cell r="E184">
            <v>6418400</v>
          </cell>
        </row>
        <row r="185">
          <cell r="A185" t="str">
            <v>A2020601M</v>
          </cell>
          <cell r="B185" t="str">
            <v>事業税</v>
          </cell>
          <cell r="C185" t="str">
            <v> </v>
          </cell>
          <cell r="D185">
            <v>0</v>
          </cell>
          <cell r="E185">
            <v>0</v>
          </cell>
        </row>
        <row r="186">
          <cell r="A186" t="str">
            <v>A2020602J</v>
          </cell>
          <cell r="B186" t="str">
            <v>-</v>
          </cell>
          <cell r="C186" t="str">
            <v> </v>
          </cell>
          <cell r="D186">
            <v>261748995</v>
          </cell>
          <cell r="E186">
            <v>503374990</v>
          </cell>
        </row>
        <row r="187">
          <cell r="A187" t="str">
            <v>A2020602M</v>
          </cell>
          <cell r="B187" t="str">
            <v>ＰＧ配賦</v>
          </cell>
          <cell r="C187" t="str">
            <v> </v>
          </cell>
          <cell r="D187">
            <v>0</v>
          </cell>
          <cell r="E187">
            <v>0</v>
          </cell>
        </row>
        <row r="188">
          <cell r="A188" t="str">
            <v>A2020603J</v>
          </cell>
          <cell r="B188" t="str">
            <v>-</v>
          </cell>
          <cell r="C188" t="str">
            <v> </v>
          </cell>
          <cell r="D188">
            <v>2704721</v>
          </cell>
          <cell r="E188">
            <v>20876741</v>
          </cell>
        </row>
        <row r="189">
          <cell r="A189" t="str">
            <v>A2020603M</v>
          </cell>
          <cell r="B189" t="str">
            <v>海外事務所費用</v>
          </cell>
          <cell r="C189" t="str">
            <v> </v>
          </cell>
          <cell r="D189">
            <v>0</v>
          </cell>
          <cell r="E189">
            <v>0</v>
          </cell>
        </row>
        <row r="190">
          <cell r="A190" t="str">
            <v>A2020604J</v>
          </cell>
          <cell r="B190" t="str">
            <v>-</v>
          </cell>
          <cell r="C190" t="str">
            <v> </v>
          </cell>
          <cell r="D190">
            <v>7496441</v>
          </cell>
          <cell r="E190">
            <v>13001502</v>
          </cell>
        </row>
        <row r="191">
          <cell r="A191" t="str">
            <v>A2020604M</v>
          </cell>
          <cell r="B191" t="str">
            <v>営業外損益</v>
          </cell>
          <cell r="C191" t="str">
            <v> </v>
          </cell>
          <cell r="D191">
            <v>0</v>
          </cell>
          <cell r="E191">
            <v>0</v>
          </cell>
        </row>
        <row r="192">
          <cell r="A192" t="str">
            <v>A2020605J</v>
          </cell>
          <cell r="B192" t="str">
            <v>-</v>
          </cell>
          <cell r="C192" t="str">
            <v> </v>
          </cell>
          <cell r="D192">
            <v>5298686</v>
          </cell>
          <cell r="E192">
            <v>9840624</v>
          </cell>
        </row>
        <row r="193">
          <cell r="A193" t="str">
            <v>A2020605M</v>
          </cell>
          <cell r="B193" t="str">
            <v>特別損益</v>
          </cell>
          <cell r="C193" t="str">
            <v> </v>
          </cell>
          <cell r="D193">
            <v>0</v>
          </cell>
          <cell r="E19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12HIDUKE</v>
          </cell>
          <cell r="B1" t="str">
            <v>43期  10～3月度  月次報告</v>
          </cell>
        </row>
        <row r="2">
          <cell r="A2" t="str">
            <v>YOUIN_TITLE</v>
          </cell>
          <cell r="B2" t="str">
            <v>**3月度　要員の状況**</v>
          </cell>
        </row>
        <row r="6">
          <cell r="A6" t="str">
            <v>#JA2010101</v>
          </cell>
          <cell r="B6" t="str">
            <v>-</v>
          </cell>
          <cell r="C6">
            <v>1792178522</v>
          </cell>
          <cell r="D6">
            <v>1792178522</v>
          </cell>
          <cell r="E6">
            <v>0</v>
          </cell>
        </row>
        <row r="7">
          <cell r="A7" t="str">
            <v>$JA2010101</v>
          </cell>
          <cell r="B7" t="str">
            <v>-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$JA2010108</v>
          </cell>
          <cell r="B8" t="str">
            <v>-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$JA2010201</v>
          </cell>
          <cell r="B9" t="str">
            <v>-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$JA2010202</v>
          </cell>
          <cell r="B10" t="str">
            <v>-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$JA20202@@</v>
          </cell>
          <cell r="B11" t="str">
            <v>-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$JA20204@@</v>
          </cell>
          <cell r="B12" t="str">
            <v>-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#JA2010108</v>
          </cell>
          <cell r="B13" t="str">
            <v>-</v>
          </cell>
          <cell r="C13">
            <v>38075466</v>
          </cell>
          <cell r="D13">
            <v>38075466</v>
          </cell>
          <cell r="E13">
            <v>0</v>
          </cell>
        </row>
        <row r="14">
          <cell r="A14" t="str">
            <v>#JA2010201</v>
          </cell>
          <cell r="B14" t="str">
            <v>-</v>
          </cell>
          <cell r="C14">
            <v>52531348</v>
          </cell>
          <cell r="D14">
            <v>52531348</v>
          </cell>
          <cell r="E14">
            <v>0</v>
          </cell>
        </row>
        <row r="15">
          <cell r="A15" t="str">
            <v>#JA2010202</v>
          </cell>
          <cell r="B15" t="str">
            <v>-</v>
          </cell>
          <cell r="C15">
            <v>31577989</v>
          </cell>
          <cell r="D15">
            <v>31577989</v>
          </cell>
          <cell r="E15">
            <v>0</v>
          </cell>
        </row>
        <row r="16">
          <cell r="A16" t="str">
            <v>#JA20202@@</v>
          </cell>
          <cell r="B16" t="str">
            <v>-</v>
          </cell>
          <cell r="C16">
            <v>36059992</v>
          </cell>
          <cell r="D16">
            <v>36059992</v>
          </cell>
          <cell r="E16">
            <v>0</v>
          </cell>
        </row>
        <row r="17">
          <cell r="A17" t="str">
            <v>#JA20204@@</v>
          </cell>
          <cell r="B17" t="str">
            <v>-</v>
          </cell>
          <cell r="C17">
            <v>1133249171</v>
          </cell>
          <cell r="D17">
            <v>1133249171</v>
          </cell>
          <cell r="E17">
            <v>0</v>
          </cell>
        </row>
        <row r="18">
          <cell r="A18" t="str">
            <v>AIC1</v>
          </cell>
          <cell r="B18" t="str">
            <v>-</v>
          </cell>
          <cell r="C18">
            <v>3857</v>
          </cell>
          <cell r="D18">
            <v>642</v>
          </cell>
          <cell r="E18">
            <v>645</v>
          </cell>
        </row>
        <row r="19">
          <cell r="A19" t="str">
            <v>AIK1</v>
          </cell>
          <cell r="B19" t="str">
            <v>-</v>
          </cell>
          <cell r="C19">
            <v>3309</v>
          </cell>
          <cell r="D19">
            <v>549</v>
          </cell>
          <cell r="E19">
            <v>550</v>
          </cell>
        </row>
        <row r="20">
          <cell r="A20" t="str">
            <v>AIS1</v>
          </cell>
          <cell r="B20" t="str">
            <v>-</v>
          </cell>
          <cell r="C20">
            <v>940</v>
          </cell>
          <cell r="D20">
            <v>153</v>
          </cell>
          <cell r="E20">
            <v>154</v>
          </cell>
        </row>
        <row r="21">
          <cell r="A21" t="str">
            <v>AIT1</v>
          </cell>
          <cell r="B21" t="str">
            <v>-</v>
          </cell>
          <cell r="C21">
            <v>304</v>
          </cell>
          <cell r="D21">
            <v>48</v>
          </cell>
          <cell r="E21">
            <v>49</v>
          </cell>
        </row>
        <row r="22">
          <cell r="A22" t="str">
            <v>AIZ1</v>
          </cell>
          <cell r="B22" t="str">
            <v>-</v>
          </cell>
          <cell r="C22">
            <v>1696</v>
          </cell>
          <cell r="D22">
            <v>277</v>
          </cell>
          <cell r="E22">
            <v>275</v>
          </cell>
        </row>
        <row r="23">
          <cell r="A23" t="str">
            <v>AJA2010101</v>
          </cell>
          <cell r="B23" t="str">
            <v>-</v>
          </cell>
          <cell r="C23">
            <v>5419383309</v>
          </cell>
          <cell r="D23">
            <v>976324903</v>
          </cell>
          <cell r="E23">
            <v>1004048389</v>
          </cell>
        </row>
        <row r="24">
          <cell r="A24" t="str">
            <v>AJA2010102</v>
          </cell>
          <cell r="B24" t="str">
            <v>-</v>
          </cell>
          <cell r="C24">
            <v>18700000</v>
          </cell>
          <cell r="D24">
            <v>0</v>
          </cell>
          <cell r="E24">
            <v>0</v>
          </cell>
        </row>
        <row r="25">
          <cell r="A25" t="str">
            <v>AJA2010103</v>
          </cell>
          <cell r="B25" t="str">
            <v>-</v>
          </cell>
          <cell r="C25">
            <v>773366291</v>
          </cell>
          <cell r="D25">
            <v>773366291</v>
          </cell>
          <cell r="E25">
            <v>0</v>
          </cell>
        </row>
        <row r="26">
          <cell r="A26" t="str">
            <v>AJA2010104</v>
          </cell>
          <cell r="B26" t="str">
            <v>_</v>
          </cell>
          <cell r="C26">
            <v>599739600</v>
          </cell>
          <cell r="D26">
            <v>599739600</v>
          </cell>
          <cell r="E26">
            <v>0</v>
          </cell>
        </row>
        <row r="27">
          <cell r="A27" t="str">
            <v>AJA2010106</v>
          </cell>
          <cell r="B27" t="str">
            <v>-</v>
          </cell>
          <cell r="C27">
            <v>49199854</v>
          </cell>
          <cell r="D27">
            <v>1760353</v>
          </cell>
          <cell r="E27">
            <v>17264505</v>
          </cell>
        </row>
        <row r="28">
          <cell r="A28" t="str">
            <v>AJA2010107</v>
          </cell>
          <cell r="B28" t="str">
            <v>-</v>
          </cell>
          <cell r="C28">
            <v>138384241</v>
          </cell>
          <cell r="D28">
            <v>-10746349</v>
          </cell>
          <cell r="E28">
            <v>29776858</v>
          </cell>
        </row>
        <row r="29">
          <cell r="A29" t="str">
            <v>AJA2010108</v>
          </cell>
          <cell r="B29" t="str">
            <v>-</v>
          </cell>
          <cell r="C29">
            <v>139984282</v>
          </cell>
          <cell r="D29">
            <v>30253207</v>
          </cell>
          <cell r="E29">
            <v>26169882</v>
          </cell>
        </row>
        <row r="30">
          <cell r="A30" t="str">
            <v>AJA2010201</v>
          </cell>
          <cell r="B30" t="str">
            <v>-</v>
          </cell>
          <cell r="C30">
            <v>459199802</v>
          </cell>
          <cell r="D30">
            <v>98134102</v>
          </cell>
          <cell r="E30">
            <v>84736106</v>
          </cell>
        </row>
        <row r="31">
          <cell r="A31" t="str">
            <v>AJA2010202</v>
          </cell>
          <cell r="B31" t="str">
            <v>-</v>
          </cell>
          <cell r="C31">
            <v>346338187</v>
          </cell>
          <cell r="D31">
            <v>90685391</v>
          </cell>
          <cell r="E31">
            <v>59468229</v>
          </cell>
        </row>
        <row r="32">
          <cell r="A32" t="str">
            <v>AJA20201@@</v>
          </cell>
          <cell r="B32" t="str">
            <v>-</v>
          </cell>
          <cell r="C32">
            <v>8787532216</v>
          </cell>
          <cell r="D32">
            <v>1512765491</v>
          </cell>
          <cell r="E32">
            <v>1493611511</v>
          </cell>
        </row>
        <row r="33">
          <cell r="A33" t="str">
            <v>AJA20202@@</v>
          </cell>
          <cell r="B33" t="str">
            <v>-</v>
          </cell>
          <cell r="C33">
            <v>592961961</v>
          </cell>
          <cell r="D33">
            <v>107223911</v>
          </cell>
          <cell r="E33">
            <v>99851757</v>
          </cell>
        </row>
        <row r="34">
          <cell r="A34" t="str">
            <v>AJA2020301</v>
          </cell>
          <cell r="B34" t="str">
            <v>-</v>
          </cell>
          <cell r="C34">
            <v>447001324</v>
          </cell>
          <cell r="D34">
            <v>72019119</v>
          </cell>
          <cell r="E34">
            <v>71522000</v>
          </cell>
        </row>
        <row r="35">
          <cell r="A35" t="str">
            <v>AJA2020302</v>
          </cell>
          <cell r="B35" t="str">
            <v>-</v>
          </cell>
          <cell r="C35">
            <v>392539206</v>
          </cell>
          <cell r="D35">
            <v>44423201</v>
          </cell>
          <cell r="E35">
            <v>69623201</v>
          </cell>
        </row>
        <row r="36">
          <cell r="A36" t="str">
            <v>AJA2020303</v>
          </cell>
          <cell r="B36" t="str">
            <v>-</v>
          </cell>
          <cell r="C36">
            <v>319519766</v>
          </cell>
          <cell r="D36">
            <v>95096139</v>
          </cell>
          <cell r="E36">
            <v>50164350</v>
          </cell>
        </row>
        <row r="37">
          <cell r="A37" t="str">
            <v>AJA20204@@</v>
          </cell>
          <cell r="B37" t="str">
            <v>-</v>
          </cell>
          <cell r="C37">
            <v>1747452207</v>
          </cell>
          <cell r="D37">
            <v>464856969</v>
          </cell>
          <cell r="E37">
            <v>321839124</v>
          </cell>
        </row>
        <row r="38">
          <cell r="A38" t="str">
            <v>AJA2020502</v>
          </cell>
          <cell r="B38" t="str">
            <v>-</v>
          </cell>
          <cell r="C38">
            <v>193603364</v>
          </cell>
          <cell r="D38">
            <v>36443506</v>
          </cell>
          <cell r="E38">
            <v>37554395</v>
          </cell>
        </row>
        <row r="39">
          <cell r="A39" t="str">
            <v>AJA2020503</v>
          </cell>
          <cell r="B39" t="str">
            <v>-</v>
          </cell>
          <cell r="C39">
            <v>486557063</v>
          </cell>
          <cell r="D39">
            <v>146480028</v>
          </cell>
          <cell r="E39">
            <v>75800879</v>
          </cell>
        </row>
        <row r="40">
          <cell r="A40" t="str">
            <v>AJA2020504</v>
          </cell>
          <cell r="B40" t="str">
            <v>-</v>
          </cell>
          <cell r="C40">
            <v>-9112385</v>
          </cell>
          <cell r="D40">
            <v>-3029013</v>
          </cell>
          <cell r="E40">
            <v>-708273</v>
          </cell>
        </row>
        <row r="41">
          <cell r="A41" t="str">
            <v>AJA2020505</v>
          </cell>
          <cell r="B41" t="str">
            <v>-</v>
          </cell>
          <cell r="C41">
            <v>33264320</v>
          </cell>
          <cell r="D41">
            <v>3844315</v>
          </cell>
          <cell r="E41">
            <v>13876083</v>
          </cell>
        </row>
        <row r="42">
          <cell r="A42" t="str">
            <v>FIK1</v>
          </cell>
          <cell r="B42" t="str">
            <v>-</v>
          </cell>
          <cell r="C42">
            <v>2224</v>
          </cell>
          <cell r="D42">
            <v>368</v>
          </cell>
          <cell r="E42">
            <v>370</v>
          </cell>
        </row>
        <row r="43">
          <cell r="A43" t="str">
            <v>FIS1</v>
          </cell>
          <cell r="B43" t="str">
            <v>-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FIZ1</v>
          </cell>
          <cell r="B44" t="str">
            <v>-</v>
          </cell>
          <cell r="C44">
            <v>188</v>
          </cell>
          <cell r="D44">
            <v>32</v>
          </cell>
          <cell r="E44">
            <v>31</v>
          </cell>
        </row>
        <row r="45">
          <cell r="A45" t="str">
            <v>FJA2010101</v>
          </cell>
          <cell r="B45" t="str">
            <v>-</v>
          </cell>
          <cell r="C45">
            <v>1241219486</v>
          </cell>
          <cell r="D45">
            <v>500193532</v>
          </cell>
          <cell r="E45">
            <v>243838600</v>
          </cell>
        </row>
        <row r="46">
          <cell r="A46" t="str">
            <v>FJA2010103</v>
          </cell>
          <cell r="B46" t="str">
            <v>-</v>
          </cell>
          <cell r="C46">
            <v>116562873</v>
          </cell>
          <cell r="D46">
            <v>116562873</v>
          </cell>
          <cell r="E46">
            <v>0</v>
          </cell>
        </row>
        <row r="47">
          <cell r="A47" t="str">
            <v>FJA2010106</v>
          </cell>
          <cell r="B47" t="str">
            <v>-</v>
          </cell>
          <cell r="C47">
            <v>402792879</v>
          </cell>
          <cell r="D47">
            <v>322606765</v>
          </cell>
          <cell r="E47">
            <v>5820381</v>
          </cell>
        </row>
        <row r="48">
          <cell r="A48" t="str">
            <v>FJA2010107</v>
          </cell>
          <cell r="B48" t="str">
            <v>-</v>
          </cell>
          <cell r="C48">
            <v>38579216</v>
          </cell>
          <cell r="D48">
            <v>28020724</v>
          </cell>
          <cell r="E48">
            <v>7893520</v>
          </cell>
        </row>
        <row r="49">
          <cell r="A49" t="str">
            <v>FJA2010108</v>
          </cell>
          <cell r="B49" t="str">
            <v>-</v>
          </cell>
          <cell r="C49">
            <v>3621041</v>
          </cell>
          <cell r="D49">
            <v>1465634</v>
          </cell>
          <cell r="E49">
            <v>482662</v>
          </cell>
        </row>
        <row r="50">
          <cell r="A50" t="str">
            <v>FJA2010201</v>
          </cell>
          <cell r="B50" t="str">
            <v>-</v>
          </cell>
          <cell r="C50">
            <v>226516975</v>
          </cell>
          <cell r="D50">
            <v>80792986</v>
          </cell>
          <cell r="E50">
            <v>44251467</v>
          </cell>
        </row>
        <row r="51">
          <cell r="A51" t="str">
            <v>FJA2010202</v>
          </cell>
          <cell r="B51" t="str">
            <v>-</v>
          </cell>
          <cell r="C51">
            <v>95462622</v>
          </cell>
          <cell r="D51">
            <v>25990982</v>
          </cell>
          <cell r="E51">
            <v>14709407</v>
          </cell>
        </row>
        <row r="52">
          <cell r="A52" t="str">
            <v>FJA20201@@</v>
          </cell>
          <cell r="B52" t="str">
            <v>-</v>
          </cell>
          <cell r="C52">
            <v>1794513487</v>
          </cell>
          <cell r="D52">
            <v>298761585</v>
          </cell>
          <cell r="E52">
            <v>300073296</v>
          </cell>
        </row>
        <row r="53">
          <cell r="A53" t="str">
            <v>FJA20202@@</v>
          </cell>
          <cell r="B53" t="str">
            <v>-</v>
          </cell>
          <cell r="C53">
            <v>265533106</v>
          </cell>
          <cell r="D53">
            <v>58821840</v>
          </cell>
          <cell r="E53">
            <v>56013917</v>
          </cell>
        </row>
        <row r="54">
          <cell r="A54" t="str">
            <v>FJA2020301</v>
          </cell>
          <cell r="B54" t="str">
            <v>-</v>
          </cell>
          <cell r="C54">
            <v>464338685</v>
          </cell>
          <cell r="D54">
            <v>174199656</v>
          </cell>
          <cell r="E54">
            <v>54099600</v>
          </cell>
        </row>
        <row r="55">
          <cell r="A55" t="str">
            <v>FJA2020302</v>
          </cell>
          <cell r="B55" t="str">
            <v>-</v>
          </cell>
          <cell r="C55">
            <v>122899141</v>
          </cell>
          <cell r="D55">
            <v>24586677</v>
          </cell>
          <cell r="E55">
            <v>20635376</v>
          </cell>
        </row>
        <row r="56">
          <cell r="A56" t="str">
            <v>FJA2020303</v>
          </cell>
          <cell r="B56" t="str">
            <v>-</v>
          </cell>
          <cell r="C56">
            <v>164945159</v>
          </cell>
          <cell r="D56">
            <v>35291663</v>
          </cell>
          <cell r="E56">
            <v>27566318</v>
          </cell>
        </row>
        <row r="57">
          <cell r="A57" t="str">
            <v>FJA20204@@</v>
          </cell>
          <cell r="B57" t="str">
            <v>-</v>
          </cell>
          <cell r="C57">
            <v>983611510</v>
          </cell>
          <cell r="D57">
            <v>393904608</v>
          </cell>
          <cell r="E57">
            <v>151063105</v>
          </cell>
        </row>
        <row r="58">
          <cell r="A58" t="str">
            <v>GIC1</v>
          </cell>
          <cell r="B58" t="str">
            <v>-</v>
          </cell>
          <cell r="C58">
            <v>7906</v>
          </cell>
          <cell r="D58">
            <v>1318</v>
          </cell>
          <cell r="E58">
            <v>1316</v>
          </cell>
        </row>
        <row r="59">
          <cell r="A59" t="str">
            <v>GIK1</v>
          </cell>
          <cell r="B59" t="str">
            <v>-</v>
          </cell>
          <cell r="C59">
            <v>13609</v>
          </cell>
          <cell r="D59">
            <v>2267</v>
          </cell>
          <cell r="E59">
            <v>2271</v>
          </cell>
        </row>
        <row r="60">
          <cell r="A60" t="str">
            <v>GIS1</v>
          </cell>
          <cell r="B60" t="str">
            <v>-</v>
          </cell>
          <cell r="C60">
            <v>2367</v>
          </cell>
          <cell r="D60">
            <v>359</v>
          </cell>
          <cell r="E60">
            <v>360</v>
          </cell>
        </row>
        <row r="61">
          <cell r="A61" t="str">
            <v>GIT1</v>
          </cell>
          <cell r="B61" t="str">
            <v>-</v>
          </cell>
          <cell r="C61">
            <v>294</v>
          </cell>
          <cell r="D61">
            <v>48</v>
          </cell>
          <cell r="E61">
            <v>48</v>
          </cell>
        </row>
        <row r="62">
          <cell r="A62" t="str">
            <v>GIZ1</v>
          </cell>
          <cell r="B62" t="str">
            <v>-</v>
          </cell>
          <cell r="C62">
            <v>5668</v>
          </cell>
          <cell r="D62">
            <v>953</v>
          </cell>
          <cell r="E62">
            <v>949</v>
          </cell>
        </row>
        <row r="63">
          <cell r="A63" t="str">
            <v>GJA2010101</v>
          </cell>
          <cell r="B63" t="str">
            <v>-</v>
          </cell>
          <cell r="C63">
            <v>12201463923</v>
          </cell>
          <cell r="D63">
            <v>1660833626</v>
          </cell>
          <cell r="E63">
            <v>1603998487</v>
          </cell>
        </row>
        <row r="64">
          <cell r="A64" t="str">
            <v>GJA2010102</v>
          </cell>
          <cell r="B64" t="str">
            <v>-</v>
          </cell>
          <cell r="C64">
            <v>141975757</v>
          </cell>
          <cell r="D64">
            <v>24249752</v>
          </cell>
          <cell r="E64">
            <v>30609466</v>
          </cell>
        </row>
        <row r="65">
          <cell r="A65" t="str">
            <v>GJA2010103</v>
          </cell>
          <cell r="B65" t="str">
            <v>-</v>
          </cell>
          <cell r="C65">
            <v>11553852276</v>
          </cell>
          <cell r="D65">
            <v>11553852276</v>
          </cell>
          <cell r="E65">
            <v>0</v>
          </cell>
        </row>
        <row r="66">
          <cell r="A66" t="str">
            <v>GJA2010104</v>
          </cell>
          <cell r="B66" t="str">
            <v>_</v>
          </cell>
          <cell r="C66">
            <v>852117794</v>
          </cell>
          <cell r="D66">
            <v>852117794</v>
          </cell>
          <cell r="E66">
            <v>0</v>
          </cell>
        </row>
        <row r="67">
          <cell r="A67" t="str">
            <v>GJA2010105</v>
          </cell>
          <cell r="B67" t="str">
            <v>_</v>
          </cell>
          <cell r="C67">
            <v>869204325</v>
          </cell>
          <cell r="D67">
            <v>869204325</v>
          </cell>
          <cell r="E67">
            <v>0</v>
          </cell>
        </row>
        <row r="68">
          <cell r="A68" t="str">
            <v>GJA2010106</v>
          </cell>
          <cell r="B68" t="str">
            <v>-</v>
          </cell>
          <cell r="C68">
            <v>512436605</v>
          </cell>
          <cell r="D68">
            <v>100129491</v>
          </cell>
          <cell r="E68">
            <v>40922484</v>
          </cell>
        </row>
        <row r="69">
          <cell r="A69" t="str">
            <v>GJA2010107</v>
          </cell>
          <cell r="B69" t="str">
            <v>-</v>
          </cell>
          <cell r="C69">
            <v>1797680120</v>
          </cell>
          <cell r="D69">
            <v>1030372366</v>
          </cell>
          <cell r="E69">
            <v>76468838</v>
          </cell>
        </row>
        <row r="70">
          <cell r="A70" t="str">
            <v>GJA2010108</v>
          </cell>
          <cell r="B70" t="str">
            <v>-</v>
          </cell>
          <cell r="C70">
            <v>230534000</v>
          </cell>
          <cell r="D70">
            <v>82610290</v>
          </cell>
          <cell r="E70">
            <v>15068735</v>
          </cell>
        </row>
        <row r="71">
          <cell r="A71" t="str">
            <v>GJA2010109</v>
          </cell>
          <cell r="B71" t="str">
            <v>_</v>
          </cell>
          <cell r="C71">
            <v>1922646728</v>
          </cell>
          <cell r="D71">
            <v>437154714</v>
          </cell>
          <cell r="E71">
            <v>-106795104</v>
          </cell>
        </row>
        <row r="72">
          <cell r="A72" t="str">
            <v>GJA2010201</v>
          </cell>
          <cell r="B72" t="str">
            <v>-</v>
          </cell>
          <cell r="C72">
            <v>1610452717</v>
          </cell>
          <cell r="D72">
            <v>351343683</v>
          </cell>
          <cell r="E72">
            <v>302116191</v>
          </cell>
        </row>
        <row r="73">
          <cell r="A73" t="str">
            <v>GJA2010202</v>
          </cell>
          <cell r="B73" t="str">
            <v>-</v>
          </cell>
          <cell r="C73">
            <v>1206948480</v>
          </cell>
          <cell r="D73">
            <v>338794846</v>
          </cell>
          <cell r="E73">
            <v>213224863</v>
          </cell>
        </row>
        <row r="74">
          <cell r="A74" t="str">
            <v>GJA2010203</v>
          </cell>
          <cell r="B74" t="str">
            <v>_</v>
          </cell>
          <cell r="C74">
            <v>506034619</v>
          </cell>
          <cell r="D74">
            <v>127000129</v>
          </cell>
          <cell r="E74">
            <v>87929892</v>
          </cell>
        </row>
        <row r="75">
          <cell r="A75" t="str">
            <v>GJA20201@@</v>
          </cell>
          <cell r="B75" t="str">
            <v>-</v>
          </cell>
          <cell r="C75">
            <v>23261366283</v>
          </cell>
          <cell r="D75">
            <v>4073374284</v>
          </cell>
          <cell r="E75">
            <v>3707786255</v>
          </cell>
        </row>
        <row r="76">
          <cell r="A76" t="str">
            <v>GJA20202@@</v>
          </cell>
          <cell r="B76" t="str">
            <v>-</v>
          </cell>
          <cell r="C76">
            <v>2248692110</v>
          </cell>
          <cell r="D76">
            <v>441341742</v>
          </cell>
          <cell r="E76">
            <v>412096448</v>
          </cell>
        </row>
        <row r="77">
          <cell r="A77" t="str">
            <v>GJA2020301</v>
          </cell>
          <cell r="B77" t="str">
            <v>-</v>
          </cell>
          <cell r="C77">
            <v>2155104715</v>
          </cell>
          <cell r="D77">
            <v>586714451</v>
          </cell>
          <cell r="E77">
            <v>342925799</v>
          </cell>
        </row>
        <row r="78">
          <cell r="A78" t="str">
            <v>GJA2020302</v>
          </cell>
          <cell r="B78" t="str">
            <v>-</v>
          </cell>
          <cell r="C78">
            <v>1876082132</v>
          </cell>
          <cell r="D78">
            <v>312749264</v>
          </cell>
          <cell r="E78">
            <v>312901192</v>
          </cell>
        </row>
        <row r="79">
          <cell r="A79" t="str">
            <v>GJA2020303</v>
          </cell>
          <cell r="B79" t="str">
            <v>-</v>
          </cell>
          <cell r="C79">
            <v>797923120</v>
          </cell>
          <cell r="D79">
            <v>182263831</v>
          </cell>
          <cell r="E79">
            <v>105274373</v>
          </cell>
        </row>
        <row r="80">
          <cell r="A80" t="str">
            <v>GJA20204@@</v>
          </cell>
          <cell r="B80" t="str">
            <v>-</v>
          </cell>
          <cell r="C80">
            <v>8316990690</v>
          </cell>
          <cell r="D80">
            <v>2300562808</v>
          </cell>
          <cell r="E80">
            <v>1392060451</v>
          </cell>
        </row>
        <row r="81">
          <cell r="A81" t="str">
            <v>GJA2020501</v>
          </cell>
          <cell r="B81" t="str">
            <v>-</v>
          </cell>
          <cell r="C81">
            <v>-160187400</v>
          </cell>
          <cell r="D81">
            <v>-160187400</v>
          </cell>
          <cell r="E81">
            <v>0</v>
          </cell>
        </row>
        <row r="82">
          <cell r="A82" t="str">
            <v>GJA2020502</v>
          </cell>
          <cell r="B82" t="str">
            <v>-</v>
          </cell>
          <cell r="C82">
            <v>1615495952</v>
          </cell>
          <cell r="D82">
            <v>274305035</v>
          </cell>
          <cell r="E82">
            <v>264237283</v>
          </cell>
        </row>
        <row r="83">
          <cell r="A83" t="str">
            <v>GJA2020503</v>
          </cell>
          <cell r="B83" t="str">
            <v>-</v>
          </cell>
          <cell r="C83">
            <v>148541303</v>
          </cell>
          <cell r="D83">
            <v>43676023</v>
          </cell>
          <cell r="E83">
            <v>25085840</v>
          </cell>
        </row>
        <row r="84">
          <cell r="A84" t="str">
            <v>GJA2020504</v>
          </cell>
          <cell r="B84" t="str">
            <v>-</v>
          </cell>
          <cell r="C84">
            <v>-13170343</v>
          </cell>
          <cell r="D84">
            <v>-8630401</v>
          </cell>
          <cell r="E84">
            <v>-5619596</v>
          </cell>
        </row>
        <row r="85">
          <cell r="A85" t="str">
            <v>GJA2020505</v>
          </cell>
          <cell r="B85" t="str">
            <v>-</v>
          </cell>
          <cell r="C85">
            <v>212775026</v>
          </cell>
          <cell r="D85">
            <v>41410450</v>
          </cell>
          <cell r="E85">
            <v>2887637</v>
          </cell>
        </row>
        <row r="86">
          <cell r="A86" t="str">
            <v>GYA2010101</v>
          </cell>
          <cell r="B86" t="str">
            <v>-</v>
          </cell>
          <cell r="C86">
            <v>7787565000</v>
          </cell>
          <cell r="D86">
            <v>656860000</v>
          </cell>
          <cell r="E86">
            <v>742915000</v>
          </cell>
        </row>
        <row r="87">
          <cell r="A87" t="str">
            <v>GYA2010102</v>
          </cell>
          <cell r="B87" t="str">
            <v>-</v>
          </cell>
          <cell r="C87">
            <v>184993000</v>
          </cell>
          <cell r="D87">
            <v>22578000</v>
          </cell>
          <cell r="E87">
            <v>12615000</v>
          </cell>
        </row>
        <row r="88">
          <cell r="A88" t="str">
            <v>GYA2010106</v>
          </cell>
          <cell r="B88" t="str">
            <v>-</v>
          </cell>
          <cell r="C88">
            <v>400456000</v>
          </cell>
          <cell r="D88">
            <v>87156000</v>
          </cell>
          <cell r="E88">
            <v>27104000</v>
          </cell>
        </row>
        <row r="89">
          <cell r="A89" t="str">
            <v>GYA2010107</v>
          </cell>
          <cell r="B89" t="str">
            <v>-</v>
          </cell>
          <cell r="C89">
            <v>1096368000</v>
          </cell>
          <cell r="D89">
            <v>228903000</v>
          </cell>
          <cell r="E89">
            <v>284490000</v>
          </cell>
        </row>
        <row r="90">
          <cell r="A90" t="str">
            <v>GYA2010108</v>
          </cell>
          <cell r="B90" t="str">
            <v>-</v>
          </cell>
          <cell r="C90">
            <v>470260000</v>
          </cell>
          <cell r="D90">
            <v>118700000</v>
          </cell>
          <cell r="E90">
            <v>76900000</v>
          </cell>
        </row>
        <row r="91">
          <cell r="A91" t="str">
            <v>GYA2010201</v>
          </cell>
          <cell r="B91" t="str">
            <v>-</v>
          </cell>
          <cell r="C91">
            <v>1602313000</v>
          </cell>
          <cell r="D91">
            <v>252840000</v>
          </cell>
          <cell r="E91">
            <v>278348000</v>
          </cell>
        </row>
        <row r="92">
          <cell r="A92" t="str">
            <v>GYA2010202</v>
          </cell>
          <cell r="B92" t="str">
            <v>-</v>
          </cell>
          <cell r="C92">
            <v>827522000</v>
          </cell>
          <cell r="D92">
            <v>68436000</v>
          </cell>
          <cell r="E92">
            <v>196509000</v>
          </cell>
        </row>
        <row r="93">
          <cell r="A93" t="str">
            <v>GYA20201@@</v>
          </cell>
          <cell r="B93" t="str">
            <v>-</v>
          </cell>
          <cell r="C93">
            <v>22596683000</v>
          </cell>
          <cell r="D93">
            <v>3750997000</v>
          </cell>
          <cell r="E93">
            <v>3716918000</v>
          </cell>
        </row>
        <row r="94">
          <cell r="A94" t="str">
            <v>GYA20202@@</v>
          </cell>
          <cell r="B94" t="str">
            <v>-</v>
          </cell>
          <cell r="C94">
            <v>2466767000</v>
          </cell>
          <cell r="D94">
            <v>418789000</v>
          </cell>
          <cell r="E94">
            <v>400873000</v>
          </cell>
        </row>
        <row r="95">
          <cell r="A95" t="str">
            <v>GYA2020301</v>
          </cell>
          <cell r="B95" t="str">
            <v>-</v>
          </cell>
          <cell r="C95">
            <v>2228010000</v>
          </cell>
          <cell r="D95">
            <v>461662000</v>
          </cell>
          <cell r="E95">
            <v>396053000</v>
          </cell>
        </row>
        <row r="96">
          <cell r="A96" t="str">
            <v>GYA2020302</v>
          </cell>
          <cell r="B96" t="str">
            <v>-</v>
          </cell>
          <cell r="C96">
            <v>1875762000</v>
          </cell>
          <cell r="D96">
            <v>312627000</v>
          </cell>
          <cell r="E96">
            <v>312627000</v>
          </cell>
        </row>
        <row r="97">
          <cell r="A97" t="str">
            <v>GYA2020303</v>
          </cell>
          <cell r="B97" t="str">
            <v>-</v>
          </cell>
          <cell r="C97">
            <v>791342000</v>
          </cell>
          <cell r="D97">
            <v>153799000</v>
          </cell>
          <cell r="E97">
            <v>115052000</v>
          </cell>
        </row>
        <row r="98">
          <cell r="A98" t="str">
            <v>GYA20204@@</v>
          </cell>
          <cell r="B98" t="str">
            <v>-</v>
          </cell>
          <cell r="C98">
            <v>8209425000</v>
          </cell>
          <cell r="D98">
            <v>1473900000</v>
          </cell>
          <cell r="E98">
            <v>1406291000</v>
          </cell>
        </row>
        <row r="99">
          <cell r="A99" t="str">
            <v>GYA2020501</v>
          </cell>
          <cell r="B99" t="str">
            <v>-</v>
          </cell>
          <cell r="C99">
            <v>-78676000</v>
          </cell>
          <cell r="D99">
            <v>-78676000</v>
          </cell>
          <cell r="E99">
            <v>0</v>
          </cell>
        </row>
        <row r="100">
          <cell r="A100" t="str">
            <v>GYA2020504</v>
          </cell>
          <cell r="B100" t="str">
            <v>-</v>
          </cell>
          <cell r="C100">
            <v>-21387000</v>
          </cell>
          <cell r="D100">
            <v>-14283000</v>
          </cell>
          <cell r="E100">
            <v>-433000</v>
          </cell>
        </row>
        <row r="101">
          <cell r="A101" t="str">
            <v>GYA2020505</v>
          </cell>
          <cell r="B101" t="str">
            <v>-</v>
          </cell>
          <cell r="C101">
            <v>198884000</v>
          </cell>
          <cell r="D101">
            <v>198884000</v>
          </cell>
          <cell r="E101">
            <v>0</v>
          </cell>
        </row>
        <row r="102">
          <cell r="A102" t="str">
            <v>HIC1</v>
          </cell>
          <cell r="B102" t="str">
            <v>-</v>
          </cell>
          <cell r="C102">
            <v>780</v>
          </cell>
          <cell r="D102">
            <v>130</v>
          </cell>
          <cell r="E102">
            <v>129</v>
          </cell>
        </row>
        <row r="103">
          <cell r="A103" t="str">
            <v>HIK1</v>
          </cell>
          <cell r="B103" t="str">
            <v>-</v>
          </cell>
          <cell r="C103">
            <v>860</v>
          </cell>
          <cell r="D103">
            <v>142</v>
          </cell>
          <cell r="E103">
            <v>143</v>
          </cell>
        </row>
        <row r="104">
          <cell r="A104" t="str">
            <v>HIT1</v>
          </cell>
          <cell r="B104" t="str">
            <v>-</v>
          </cell>
          <cell r="C104">
            <v>52</v>
          </cell>
          <cell r="D104">
            <v>8</v>
          </cell>
          <cell r="E104">
            <v>8</v>
          </cell>
        </row>
        <row r="105">
          <cell r="A105" t="str">
            <v>HIZ1</v>
          </cell>
          <cell r="B105" t="str">
            <v>-</v>
          </cell>
          <cell r="C105">
            <v>274</v>
          </cell>
          <cell r="D105">
            <v>45</v>
          </cell>
          <cell r="E105">
            <v>46</v>
          </cell>
        </row>
        <row r="106">
          <cell r="A106" t="str">
            <v>HJA2010101</v>
          </cell>
          <cell r="B106" t="str">
            <v>-</v>
          </cell>
          <cell r="C106">
            <v>535421383</v>
          </cell>
          <cell r="D106">
            <v>138738579</v>
          </cell>
          <cell r="E106">
            <v>58110442</v>
          </cell>
        </row>
        <row r="107">
          <cell r="A107" t="str">
            <v>HJA2010102</v>
          </cell>
          <cell r="B107" t="str">
            <v>-</v>
          </cell>
          <cell r="C107">
            <v>2000000</v>
          </cell>
          <cell r="D107">
            <v>2000000</v>
          </cell>
          <cell r="E107">
            <v>0</v>
          </cell>
        </row>
        <row r="108">
          <cell r="A108" t="str">
            <v>HJA2010103</v>
          </cell>
          <cell r="B108" t="str">
            <v>-</v>
          </cell>
          <cell r="C108">
            <v>241463749</v>
          </cell>
          <cell r="D108">
            <v>241463749</v>
          </cell>
          <cell r="E108">
            <v>0</v>
          </cell>
        </row>
        <row r="109">
          <cell r="A109" t="str">
            <v>HJA2010106</v>
          </cell>
          <cell r="B109" t="str">
            <v>-</v>
          </cell>
          <cell r="C109">
            <v>45269755</v>
          </cell>
          <cell r="D109">
            <v>24400000</v>
          </cell>
          <cell r="E109">
            <v>0</v>
          </cell>
        </row>
        <row r="110">
          <cell r="A110" t="str">
            <v>HJA2010107</v>
          </cell>
          <cell r="B110" t="str">
            <v>-</v>
          </cell>
          <cell r="C110">
            <v>23505396</v>
          </cell>
          <cell r="D110">
            <v>4964496</v>
          </cell>
          <cell r="E110">
            <v>7216625</v>
          </cell>
        </row>
        <row r="111">
          <cell r="A111" t="str">
            <v>HJA2010108</v>
          </cell>
          <cell r="B111" t="str">
            <v>-</v>
          </cell>
          <cell r="C111">
            <v>2994591</v>
          </cell>
          <cell r="D111">
            <v>428089</v>
          </cell>
          <cell r="E111">
            <v>315814</v>
          </cell>
        </row>
        <row r="112">
          <cell r="A112" t="str">
            <v>HJA2010201</v>
          </cell>
          <cell r="B112" t="str">
            <v>-</v>
          </cell>
          <cell r="C112">
            <v>83103813</v>
          </cell>
          <cell r="D112">
            <v>16899666</v>
          </cell>
          <cell r="E112">
            <v>12215698</v>
          </cell>
        </row>
        <row r="113">
          <cell r="A113" t="str">
            <v>HJA2010202</v>
          </cell>
          <cell r="B113" t="str">
            <v>-</v>
          </cell>
          <cell r="C113">
            <v>30724157</v>
          </cell>
          <cell r="D113">
            <v>4366745</v>
          </cell>
          <cell r="E113">
            <v>5510916</v>
          </cell>
        </row>
        <row r="114">
          <cell r="A114" t="str">
            <v>HJA20201@@</v>
          </cell>
          <cell r="B114" t="str">
            <v>-</v>
          </cell>
          <cell r="C114">
            <v>1656166980</v>
          </cell>
          <cell r="D114">
            <v>280069145</v>
          </cell>
          <cell r="E114">
            <v>275055494</v>
          </cell>
        </row>
        <row r="115">
          <cell r="A115" t="str">
            <v>HJA20202@@</v>
          </cell>
          <cell r="B115" t="str">
            <v>-</v>
          </cell>
          <cell r="C115">
            <v>115871309</v>
          </cell>
          <cell r="D115">
            <v>18780114</v>
          </cell>
          <cell r="E115">
            <v>21080519</v>
          </cell>
        </row>
        <row r="116">
          <cell r="A116" t="str">
            <v>HJA2020301</v>
          </cell>
          <cell r="B116" t="str">
            <v>-</v>
          </cell>
          <cell r="C116">
            <v>123505272</v>
          </cell>
          <cell r="D116">
            <v>38246536</v>
          </cell>
          <cell r="E116">
            <v>20470000</v>
          </cell>
        </row>
        <row r="117">
          <cell r="A117" t="str">
            <v>HJA2020302</v>
          </cell>
          <cell r="B117" t="str">
            <v>-</v>
          </cell>
          <cell r="C117">
            <v>125652000</v>
          </cell>
          <cell r="D117">
            <v>46092000</v>
          </cell>
          <cell r="E117">
            <v>15912000</v>
          </cell>
        </row>
        <row r="118">
          <cell r="A118" t="str">
            <v>HJA2020303</v>
          </cell>
          <cell r="B118" t="str">
            <v>-</v>
          </cell>
          <cell r="C118">
            <v>31741988</v>
          </cell>
          <cell r="D118">
            <v>9064102</v>
          </cell>
          <cell r="E118">
            <v>5744787</v>
          </cell>
        </row>
        <row r="119">
          <cell r="A119" t="str">
            <v>HJA20204@@</v>
          </cell>
          <cell r="B119" t="str">
            <v>-</v>
          </cell>
          <cell r="C119">
            <v>372434353</v>
          </cell>
          <cell r="D119">
            <v>93110997</v>
          </cell>
          <cell r="E119">
            <v>58325585</v>
          </cell>
        </row>
        <row r="120">
          <cell r="A120" t="str">
            <v>HJA2020502</v>
          </cell>
          <cell r="B120" t="str">
            <v>-</v>
          </cell>
          <cell r="C120">
            <v>2644387</v>
          </cell>
          <cell r="D120">
            <v>119183</v>
          </cell>
          <cell r="E120">
            <v>52875</v>
          </cell>
        </row>
        <row r="121">
          <cell r="A121" t="str">
            <v>HJA2020503</v>
          </cell>
          <cell r="B121" t="str">
            <v>-</v>
          </cell>
          <cell r="C121">
            <v>121905750</v>
          </cell>
          <cell r="D121">
            <v>62461455</v>
          </cell>
          <cell r="E121">
            <v>53296095</v>
          </cell>
        </row>
        <row r="122">
          <cell r="A122" t="str">
            <v>HJA2020504</v>
          </cell>
          <cell r="B122" t="str">
            <v>-</v>
          </cell>
          <cell r="C122">
            <v>-860905</v>
          </cell>
          <cell r="D122">
            <v>49012</v>
          </cell>
          <cell r="E122">
            <v>-1041942</v>
          </cell>
        </row>
        <row r="123">
          <cell r="A123" t="str">
            <v>HJA2020505</v>
          </cell>
          <cell r="B123" t="str">
            <v>-</v>
          </cell>
          <cell r="C123">
            <v>426165</v>
          </cell>
          <cell r="D123">
            <v>125250</v>
          </cell>
          <cell r="E123">
            <v>0</v>
          </cell>
        </row>
        <row r="124">
          <cell r="A124" t="str">
            <v>MMA1------</v>
          </cell>
          <cell r="B124" t="str">
            <v>受託研究料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MMA2------</v>
          </cell>
          <cell r="B125" t="str">
            <v>費用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MMA201----</v>
          </cell>
          <cell r="B126" t="str">
            <v>直接費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MMA20101--</v>
          </cell>
          <cell r="B127" t="str">
            <v>材料費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MMA2010101</v>
          </cell>
          <cell r="B128" t="str">
            <v>購入部品費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MMA2010102</v>
          </cell>
          <cell r="B129" t="str">
            <v>委託研究費（Ｈ Gr）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MMA2010103</v>
          </cell>
          <cell r="B130" t="str">
            <v>委託研究費（ＨＲＡ）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MMA2010104</v>
          </cell>
          <cell r="B131" t="str">
            <v>委託研究費（ＨＲＥ－Ｇ）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MMA2010105</v>
          </cell>
          <cell r="B132" t="str">
            <v>委託研究費（ＨＲＥ－ＵＫ）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MMA2010106</v>
          </cell>
          <cell r="B133" t="str">
            <v>委託研究費（他）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MMA2010107</v>
          </cell>
          <cell r="B134" t="str">
            <v>テスト車輌費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MMA2010108</v>
          </cell>
          <cell r="B135" t="str">
            <v>その他材料費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MMA2010109</v>
          </cell>
          <cell r="B136" t="str">
            <v>材料費（Ｒ）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MMA20102--</v>
          </cell>
          <cell r="B137" t="str">
            <v>テスト関係費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MMA2010201</v>
          </cell>
          <cell r="B138" t="str">
            <v>国内テスト関係費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MMA2010202</v>
          </cell>
          <cell r="B139" t="str">
            <v>海外テスト関係費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MMA2010203</v>
          </cell>
          <cell r="B140" t="str">
            <v>テスト関係費（Ｒ）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MMA202----</v>
          </cell>
          <cell r="B141" t="str">
            <v>間接費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MMA20201--</v>
          </cell>
          <cell r="B142" t="str">
            <v>労務費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MMA20201@@</v>
          </cell>
          <cell r="B143" t="str">
            <v>_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MMA20202--</v>
          </cell>
          <cell r="B144" t="str">
            <v>操業費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MMA20202@@</v>
          </cell>
          <cell r="B145" t="str">
            <v>_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MMA20203--</v>
          </cell>
          <cell r="B146" t="str">
            <v>設備費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MMA2020301</v>
          </cell>
          <cell r="B147" t="str">
            <v>減価償却費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MMA2020302</v>
          </cell>
          <cell r="B148" t="str">
            <v>固定資産賃借料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MMA2020303</v>
          </cell>
          <cell r="B149" t="str">
            <v>その他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MMA20204--</v>
          </cell>
          <cell r="B150" t="str">
            <v>管理費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MMA20204@@</v>
          </cell>
          <cell r="B151" t="str">
            <v>_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MMA20205--</v>
          </cell>
          <cell r="B152" t="str">
            <v>その他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MMA2020501</v>
          </cell>
          <cell r="B153" t="str">
            <v>事業税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MMA2020502</v>
          </cell>
          <cell r="B154" t="str">
            <v>ＰＧ配賦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MMA2020503</v>
          </cell>
          <cell r="B155" t="str">
            <v>海外事務所費用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MMA2020504</v>
          </cell>
          <cell r="B156" t="str">
            <v>営業外損益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MMA2020505</v>
          </cell>
          <cell r="B157" t="str">
            <v>特別損益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MMC1</v>
          </cell>
          <cell r="B158" t="str">
            <v>設計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MMK1</v>
          </cell>
          <cell r="B159" t="str">
            <v>研究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MMK5</v>
          </cell>
          <cell r="B160" t="str">
            <v>海外駐在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MMS1</v>
          </cell>
          <cell r="B161" t="str">
            <v>試作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MMT1</v>
          </cell>
          <cell r="B162" t="str">
            <v>TSC･TIC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MMT5</v>
          </cell>
          <cell r="B163" t="str">
            <v>長欠・嘱託等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MMZ1</v>
          </cell>
          <cell r="B164" t="str">
            <v>補助管理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PIZ1</v>
          </cell>
          <cell r="B165" t="str">
            <v>-</v>
          </cell>
          <cell r="C165">
            <v>258</v>
          </cell>
          <cell r="D165">
            <v>43</v>
          </cell>
          <cell r="E165">
            <v>43</v>
          </cell>
        </row>
        <row r="166">
          <cell r="A166" t="str">
            <v>PJA20201@@</v>
          </cell>
          <cell r="B166" t="str">
            <v>-</v>
          </cell>
          <cell r="C166">
            <v>201991742</v>
          </cell>
          <cell r="D166">
            <v>40913498</v>
          </cell>
          <cell r="E166">
            <v>33033871</v>
          </cell>
        </row>
        <row r="167">
          <cell r="A167" t="str">
            <v>PJA20202@@</v>
          </cell>
          <cell r="B167" t="str">
            <v>-</v>
          </cell>
          <cell r="C167">
            <v>37351326</v>
          </cell>
          <cell r="D167">
            <v>11219752</v>
          </cell>
          <cell r="E167">
            <v>8478726</v>
          </cell>
        </row>
        <row r="168">
          <cell r="A168" t="str">
            <v>PJA2020301</v>
          </cell>
          <cell r="B168" t="str">
            <v>-</v>
          </cell>
          <cell r="C168">
            <v>21540899</v>
          </cell>
          <cell r="D168">
            <v>3578246</v>
          </cell>
          <cell r="E168">
            <v>3640832</v>
          </cell>
        </row>
        <row r="169">
          <cell r="A169" t="str">
            <v>PJA2020302</v>
          </cell>
          <cell r="B169" t="str">
            <v>-</v>
          </cell>
          <cell r="C169">
            <v>670890000</v>
          </cell>
          <cell r="D169">
            <v>111815000</v>
          </cell>
          <cell r="E169">
            <v>111815000</v>
          </cell>
        </row>
        <row r="170">
          <cell r="A170" t="str">
            <v>PJA2020303</v>
          </cell>
          <cell r="B170" t="str">
            <v>-</v>
          </cell>
          <cell r="C170">
            <v>12734024</v>
          </cell>
          <cell r="D170">
            <v>757731</v>
          </cell>
          <cell r="E170">
            <v>277464</v>
          </cell>
        </row>
        <row r="171">
          <cell r="A171" t="str">
            <v>PJA20204@@</v>
          </cell>
          <cell r="B171" t="str">
            <v>_</v>
          </cell>
          <cell r="C171">
            <v>63593348</v>
          </cell>
          <cell r="D171">
            <v>10157966</v>
          </cell>
          <cell r="E171">
            <v>12411420</v>
          </cell>
        </row>
        <row r="172">
          <cell r="A172" t="str">
            <v>PYA20201@@</v>
          </cell>
          <cell r="B172" t="str">
            <v>-</v>
          </cell>
          <cell r="C172">
            <v>199782000</v>
          </cell>
          <cell r="D172">
            <v>34344000</v>
          </cell>
          <cell r="E172">
            <v>34234000</v>
          </cell>
        </row>
        <row r="173">
          <cell r="A173" t="str">
            <v>PYA20202@@</v>
          </cell>
          <cell r="B173" t="str">
            <v>-</v>
          </cell>
          <cell r="C173">
            <v>26403000</v>
          </cell>
          <cell r="D173">
            <v>4230000</v>
          </cell>
          <cell r="E173">
            <v>5502000</v>
          </cell>
        </row>
        <row r="174">
          <cell r="A174" t="str">
            <v>PYA2020301</v>
          </cell>
          <cell r="B174" t="str">
            <v>-</v>
          </cell>
          <cell r="C174">
            <v>21255000</v>
          </cell>
          <cell r="D174">
            <v>3759000</v>
          </cell>
          <cell r="E174">
            <v>3686000</v>
          </cell>
        </row>
        <row r="175">
          <cell r="A175" t="str">
            <v>PYA2020302</v>
          </cell>
          <cell r="B175" t="str">
            <v>-</v>
          </cell>
          <cell r="C175">
            <v>575760000</v>
          </cell>
          <cell r="D175">
            <v>95960000</v>
          </cell>
          <cell r="E175">
            <v>95960000</v>
          </cell>
        </row>
        <row r="176">
          <cell r="A176" t="str">
            <v>PYA2020303</v>
          </cell>
          <cell r="B176" t="str">
            <v>-</v>
          </cell>
          <cell r="C176">
            <v>8431000</v>
          </cell>
          <cell r="D176">
            <v>1126000</v>
          </cell>
          <cell r="E176">
            <v>123000</v>
          </cell>
        </row>
        <row r="177">
          <cell r="A177" t="str">
            <v>PYA20204@@</v>
          </cell>
          <cell r="B177" t="str">
            <v>-</v>
          </cell>
          <cell r="C177">
            <v>55881000</v>
          </cell>
          <cell r="D177">
            <v>6596000</v>
          </cell>
          <cell r="E177">
            <v>6651000</v>
          </cell>
        </row>
        <row r="178">
          <cell r="A178" t="str">
            <v>TIZ1</v>
          </cell>
          <cell r="B178" t="str">
            <v>-</v>
          </cell>
          <cell r="C178">
            <v>300</v>
          </cell>
          <cell r="D178">
            <v>50</v>
          </cell>
          <cell r="E178">
            <v>50</v>
          </cell>
        </row>
        <row r="179">
          <cell r="A179" t="str">
            <v>TJA2010201</v>
          </cell>
          <cell r="B179" t="str">
            <v>-</v>
          </cell>
          <cell r="C179">
            <v>334890</v>
          </cell>
          <cell r="D179">
            <v>0</v>
          </cell>
          <cell r="E179">
            <v>335000</v>
          </cell>
        </row>
        <row r="180">
          <cell r="A180" t="str">
            <v>TJA20201@@</v>
          </cell>
          <cell r="B180" t="str">
            <v>-</v>
          </cell>
          <cell r="C180">
            <v>208649254</v>
          </cell>
          <cell r="D180">
            <v>29217837</v>
          </cell>
          <cell r="E180">
            <v>34310850</v>
          </cell>
        </row>
        <row r="181">
          <cell r="A181" t="str">
            <v>TJA20202@@</v>
          </cell>
          <cell r="B181" t="str">
            <v>-</v>
          </cell>
          <cell r="C181">
            <v>65110812</v>
          </cell>
          <cell r="D181">
            <v>10491129</v>
          </cell>
          <cell r="E181">
            <v>14759884</v>
          </cell>
        </row>
        <row r="182">
          <cell r="A182" t="str">
            <v>TJA2020301</v>
          </cell>
          <cell r="B182" t="str">
            <v>-</v>
          </cell>
          <cell r="C182">
            <v>20210036</v>
          </cell>
          <cell r="D182">
            <v>3485623</v>
          </cell>
          <cell r="E182">
            <v>3332764</v>
          </cell>
        </row>
        <row r="183">
          <cell r="A183" t="str">
            <v>TJA2020302</v>
          </cell>
          <cell r="B183" t="str">
            <v>-</v>
          </cell>
          <cell r="C183">
            <v>327826464</v>
          </cell>
          <cell r="D183">
            <v>57350267</v>
          </cell>
          <cell r="E183">
            <v>57312467</v>
          </cell>
        </row>
        <row r="184">
          <cell r="A184" t="str">
            <v>TJA2020303</v>
          </cell>
          <cell r="B184" t="str">
            <v>-</v>
          </cell>
          <cell r="C184">
            <v>66453688</v>
          </cell>
          <cell r="D184">
            <v>4299803</v>
          </cell>
          <cell r="E184">
            <v>6557292</v>
          </cell>
        </row>
        <row r="185">
          <cell r="A185" t="str">
            <v>TJA20204@@</v>
          </cell>
          <cell r="B185" t="str">
            <v>-</v>
          </cell>
          <cell r="C185">
            <v>115057220</v>
          </cell>
          <cell r="D185">
            <v>27580872</v>
          </cell>
          <cell r="E185">
            <v>15578983</v>
          </cell>
        </row>
        <row r="186">
          <cell r="A186" t="str">
            <v>TYA20201@@</v>
          </cell>
          <cell r="B186" t="str">
            <v>-</v>
          </cell>
          <cell r="C186">
            <v>227122000</v>
          </cell>
          <cell r="D186">
            <v>37919000</v>
          </cell>
          <cell r="E186">
            <v>37739000</v>
          </cell>
        </row>
        <row r="187">
          <cell r="A187" t="str">
            <v>TYA20202@@</v>
          </cell>
          <cell r="B187" t="str">
            <v>-</v>
          </cell>
          <cell r="C187">
            <v>67604000</v>
          </cell>
          <cell r="D187">
            <v>11158000</v>
          </cell>
          <cell r="E187">
            <v>11583000</v>
          </cell>
        </row>
        <row r="188">
          <cell r="A188" t="str">
            <v>TYA2020301</v>
          </cell>
          <cell r="B188" t="str">
            <v>-</v>
          </cell>
          <cell r="C188">
            <v>19034000</v>
          </cell>
          <cell r="D188">
            <v>3354000</v>
          </cell>
          <cell r="E188">
            <v>3276000</v>
          </cell>
        </row>
        <row r="189">
          <cell r="A189" t="str">
            <v>TYA2020302</v>
          </cell>
          <cell r="B189" t="str">
            <v>-</v>
          </cell>
          <cell r="C189">
            <v>363456000</v>
          </cell>
          <cell r="D189">
            <v>60576000</v>
          </cell>
          <cell r="E189">
            <v>60576000</v>
          </cell>
        </row>
        <row r="190">
          <cell r="A190" t="str">
            <v>TYA2020303</v>
          </cell>
          <cell r="B190" t="str">
            <v>-</v>
          </cell>
          <cell r="C190">
            <v>35366000</v>
          </cell>
          <cell r="D190">
            <v>3639000</v>
          </cell>
          <cell r="E190">
            <v>5303000</v>
          </cell>
        </row>
        <row r="191">
          <cell r="A191" t="str">
            <v>TYA20204@@</v>
          </cell>
          <cell r="B191" t="str">
            <v>-</v>
          </cell>
          <cell r="C191">
            <v>96643000</v>
          </cell>
          <cell r="D191">
            <v>16279000</v>
          </cell>
          <cell r="E191">
            <v>14921000</v>
          </cell>
        </row>
        <row r="192">
          <cell r="A192" t="str">
            <v>WIC1</v>
          </cell>
          <cell r="B192" t="str">
            <v>-</v>
          </cell>
          <cell r="C192">
            <v>334</v>
          </cell>
          <cell r="D192">
            <v>54</v>
          </cell>
          <cell r="E192">
            <v>55</v>
          </cell>
        </row>
        <row r="193">
          <cell r="A193" t="str">
            <v>WIK1</v>
          </cell>
          <cell r="B193" t="str">
            <v>-</v>
          </cell>
          <cell r="C193">
            <v>5268</v>
          </cell>
          <cell r="D193">
            <v>863</v>
          </cell>
          <cell r="E193">
            <v>866</v>
          </cell>
        </row>
        <row r="194">
          <cell r="A194" t="str">
            <v>WIS1</v>
          </cell>
          <cell r="B194" t="str">
            <v>-</v>
          </cell>
          <cell r="C194">
            <v>901</v>
          </cell>
          <cell r="D194">
            <v>147</v>
          </cell>
          <cell r="E194">
            <v>147</v>
          </cell>
        </row>
        <row r="195">
          <cell r="A195" t="str">
            <v>WIZ1</v>
          </cell>
          <cell r="B195" t="str">
            <v>-</v>
          </cell>
          <cell r="C195">
            <v>1169</v>
          </cell>
          <cell r="D195">
            <v>191</v>
          </cell>
          <cell r="E195">
            <v>194</v>
          </cell>
        </row>
        <row r="196">
          <cell r="A196" t="str">
            <v>WJA2010101</v>
          </cell>
          <cell r="B196" t="str">
            <v>-</v>
          </cell>
          <cell r="C196">
            <v>1023287103</v>
          </cell>
          <cell r="D196">
            <v>259972498</v>
          </cell>
          <cell r="E196">
            <v>172457157</v>
          </cell>
        </row>
        <row r="197">
          <cell r="A197" t="str">
            <v>WJA2010106</v>
          </cell>
          <cell r="B197" t="str">
            <v>-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WJA2010107</v>
          </cell>
          <cell r="B198" t="str">
            <v>-</v>
          </cell>
          <cell r="C198">
            <v>10768283</v>
          </cell>
          <cell r="D198">
            <v>2087894</v>
          </cell>
          <cell r="E198">
            <v>1305509</v>
          </cell>
        </row>
        <row r="199">
          <cell r="A199" t="str">
            <v>WJA2010108</v>
          </cell>
          <cell r="B199" t="str">
            <v>-</v>
          </cell>
          <cell r="C199">
            <v>9423617</v>
          </cell>
          <cell r="D199">
            <v>1656929</v>
          </cell>
          <cell r="E199">
            <v>3183526</v>
          </cell>
        </row>
        <row r="200">
          <cell r="A200" t="str">
            <v>WJA2010109</v>
          </cell>
          <cell r="B200" t="str">
            <v>_</v>
          </cell>
          <cell r="C200">
            <v>3912945203</v>
          </cell>
          <cell r="D200">
            <v>760719510</v>
          </cell>
          <cell r="E200">
            <v>597921484</v>
          </cell>
        </row>
        <row r="201">
          <cell r="A201" t="str">
            <v>WJA2010201</v>
          </cell>
          <cell r="B201" t="str">
            <v>-</v>
          </cell>
          <cell r="C201">
            <v>97484991</v>
          </cell>
          <cell r="D201">
            <v>22116737</v>
          </cell>
          <cell r="E201">
            <v>14687840</v>
          </cell>
        </row>
        <row r="202">
          <cell r="A202" t="str">
            <v>WJA2010202</v>
          </cell>
          <cell r="B202" t="str">
            <v>-</v>
          </cell>
          <cell r="C202">
            <v>157740196</v>
          </cell>
          <cell r="D202">
            <v>48747556</v>
          </cell>
          <cell r="E202">
            <v>19301971</v>
          </cell>
        </row>
        <row r="203">
          <cell r="A203" t="str">
            <v>WJA2010203</v>
          </cell>
          <cell r="B203" t="str">
            <v>_</v>
          </cell>
          <cell r="C203">
            <v>345283656</v>
          </cell>
          <cell r="D203">
            <v>83060265</v>
          </cell>
          <cell r="E203">
            <v>54940213</v>
          </cell>
        </row>
        <row r="204">
          <cell r="A204" t="str">
            <v>WJA20201@@</v>
          </cell>
          <cell r="B204" t="str">
            <v>-</v>
          </cell>
          <cell r="C204">
            <v>5793996827</v>
          </cell>
          <cell r="D204">
            <v>1071055137</v>
          </cell>
          <cell r="E204">
            <v>959831975</v>
          </cell>
        </row>
        <row r="205">
          <cell r="A205" t="str">
            <v>WJA20202@@</v>
          </cell>
          <cell r="B205" t="str">
            <v>-</v>
          </cell>
          <cell r="C205">
            <v>561508353</v>
          </cell>
          <cell r="D205">
            <v>110285924</v>
          </cell>
          <cell r="E205">
            <v>115556877</v>
          </cell>
        </row>
        <row r="206">
          <cell r="A206" t="str">
            <v>WJA2020301</v>
          </cell>
          <cell r="B206" t="str">
            <v>-</v>
          </cell>
          <cell r="C206">
            <v>587794083</v>
          </cell>
          <cell r="D206">
            <v>138941699</v>
          </cell>
          <cell r="E206">
            <v>99186511</v>
          </cell>
        </row>
        <row r="207">
          <cell r="A207" t="str">
            <v>WJA2020302</v>
          </cell>
          <cell r="B207" t="str">
            <v>-</v>
          </cell>
          <cell r="C207">
            <v>503380823</v>
          </cell>
          <cell r="D207">
            <v>74490631</v>
          </cell>
          <cell r="E207">
            <v>102357967</v>
          </cell>
        </row>
        <row r="208">
          <cell r="A208" t="str">
            <v>WJA2020303</v>
          </cell>
          <cell r="B208" t="str">
            <v>-</v>
          </cell>
          <cell r="C208">
            <v>411753854</v>
          </cell>
          <cell r="D208">
            <v>72369286</v>
          </cell>
          <cell r="E208">
            <v>75041471</v>
          </cell>
        </row>
        <row r="209">
          <cell r="A209" t="str">
            <v>WJA20204@@</v>
          </cell>
          <cell r="B209" t="str">
            <v>-</v>
          </cell>
          <cell r="C209">
            <v>1184408809</v>
          </cell>
          <cell r="D209">
            <v>-48783311</v>
          </cell>
          <cell r="E209">
            <v>273719147</v>
          </cell>
        </row>
        <row r="210">
          <cell r="A210" t="str">
            <v>WJA2020504</v>
          </cell>
          <cell r="B210" t="str">
            <v>-</v>
          </cell>
          <cell r="C210">
            <v>-83018756</v>
          </cell>
          <cell r="D210">
            <v>-75674036</v>
          </cell>
          <cell r="E210">
            <v>-7857110</v>
          </cell>
        </row>
        <row r="211">
          <cell r="A211" t="str">
            <v>WJA2020505</v>
          </cell>
          <cell r="B211" t="str">
            <v>-</v>
          </cell>
          <cell r="C211">
            <v>-15759020</v>
          </cell>
          <cell r="D211">
            <v>-10141216</v>
          </cell>
          <cell r="E211">
            <v>-2124650</v>
          </cell>
        </row>
        <row r="212">
          <cell r="A212" t="str">
            <v>WYA2010101</v>
          </cell>
          <cell r="B212" t="str">
            <v>-</v>
          </cell>
          <cell r="C212">
            <v>1253600000</v>
          </cell>
          <cell r="D212">
            <v>213425000</v>
          </cell>
          <cell r="E212">
            <v>225980000</v>
          </cell>
        </row>
        <row r="213">
          <cell r="A213" t="str">
            <v>WYA20201@@</v>
          </cell>
          <cell r="B213" t="str">
            <v>-</v>
          </cell>
          <cell r="C213">
            <v>5697916000</v>
          </cell>
          <cell r="D213">
            <v>998352000</v>
          </cell>
          <cell r="E213">
            <v>954912000</v>
          </cell>
        </row>
        <row r="214">
          <cell r="A214" t="str">
            <v>WYA20202@@</v>
          </cell>
          <cell r="B214" t="str">
            <v>-</v>
          </cell>
          <cell r="C214">
            <v>608450000</v>
          </cell>
          <cell r="D214">
            <v>103652000</v>
          </cell>
          <cell r="E214">
            <v>99304000</v>
          </cell>
        </row>
        <row r="215">
          <cell r="A215" t="str">
            <v>WYA2020301</v>
          </cell>
          <cell r="B215" t="str">
            <v>-</v>
          </cell>
          <cell r="C215">
            <v>692180000</v>
          </cell>
          <cell r="D215">
            <v>142914000</v>
          </cell>
          <cell r="E215">
            <v>128740000</v>
          </cell>
        </row>
        <row r="216">
          <cell r="A216" t="str">
            <v>WYA2020302</v>
          </cell>
          <cell r="B216" t="str">
            <v>-</v>
          </cell>
          <cell r="C216">
            <v>517797000</v>
          </cell>
          <cell r="D216">
            <v>101472000</v>
          </cell>
          <cell r="E216">
            <v>83305000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GT"/>
      <sheetName val="HGW"/>
      <sheetName val="HGP-T"/>
      <sheetName val="HGP-H"/>
      <sheetName val="HGP"/>
      <sheetName val="4R"/>
      <sheetName val="4R NEW"/>
      <sheetName val="HGA"/>
      <sheetName val="HGH"/>
      <sheetName val="HGF"/>
      <sheetName val="ALL 4～9"/>
      <sheetName val="ALL 4～3"/>
      <sheetName val="通期"/>
      <sheetName val="要員管理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ork Days &amp; Holiday"/>
      <sheetName val="B129=TODAY()"/>
      <sheetName val="Date in cell B12"/>
      <sheetName val="Date by Week Number"/>
      <sheetName val="WeekNumber2"/>
      <sheetName val="WeeklyView "/>
      <sheetName val="Holiday"/>
      <sheetName val="HowTo"/>
      <sheetName val="EasterDates"/>
      <sheetName val="Date by Week Number1"/>
    </sheetNames>
    <sheetDataSet>
      <sheetData sheetId="2">
        <row r="12">
          <cell r="B12">
            <v>42339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IKKEIIndex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.bizland.com/021127ExcelCountdown.htm" TargetMode="External" /><Relationship Id="rId2" Type="http://schemas.openxmlformats.org/officeDocument/2006/relationships/hyperlink" Target="http://excelfan.com/pageo14.html" TargetMode="External" /><Relationship Id="rId3" Type="http://schemas.openxmlformats.org/officeDocument/2006/relationships/hyperlink" Target="http://www.rugbyworldcup.com/?lang=en" TargetMode="External" /><Relationship Id="rId4" Type="http://schemas.openxmlformats.org/officeDocument/2006/relationships/hyperlink" Target="https://twitter.com/search?q=%23RWC2019" TargetMode="External" /><Relationship Id="rId5" Type="http://schemas.openxmlformats.org/officeDocument/2006/relationships/hyperlink" Target="https://en.wikipedia.org/wiki/2019_Rugby_World_Cup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="74" zoomScaleNormal="74" workbookViewId="0" topLeftCell="A1">
      <selection activeCell="A20" sqref="A20"/>
    </sheetView>
  </sheetViews>
  <sheetFormatPr defaultColWidth="9.00390625" defaultRowHeight="13.5"/>
  <cols>
    <col min="1" max="1" width="11.50390625" style="0" bestFit="1" customWidth="1"/>
    <col min="2" max="2" width="38.875" style="0" customWidth="1"/>
    <col min="3" max="3" width="4.625" style="0" customWidth="1"/>
    <col min="4" max="4" width="29.875" style="0" customWidth="1"/>
    <col min="5" max="10" width="10.75390625" style="0" customWidth="1"/>
  </cols>
  <sheetData>
    <row r="1" spans="1:10" ht="14.25">
      <c r="A1" s="1"/>
      <c r="B1" s="29" t="s">
        <v>2</v>
      </c>
      <c r="C1" s="29"/>
      <c r="D1" s="1"/>
      <c r="E1" s="68"/>
      <c r="F1" s="1"/>
      <c r="G1" s="1"/>
      <c r="H1" s="1"/>
      <c r="I1" s="1"/>
      <c r="J1" s="1"/>
    </row>
    <row r="2" spans="1:10" ht="14.25">
      <c r="A2" s="15"/>
      <c r="B2" s="17"/>
      <c r="C2" s="17"/>
      <c r="D2" s="18"/>
      <c r="E2" s="68"/>
      <c r="F2" s="1"/>
      <c r="G2" s="1"/>
      <c r="H2" s="1"/>
      <c r="I2" s="1"/>
      <c r="J2" s="1"/>
    </row>
    <row r="3" spans="1:10" ht="13.5">
      <c r="A3" s="15"/>
      <c r="B3" s="59" t="s">
        <v>18</v>
      </c>
      <c r="E3" s="68"/>
      <c r="F3" s="1"/>
      <c r="G3" s="1"/>
      <c r="H3" s="1"/>
      <c r="I3" s="1"/>
      <c r="J3" s="1"/>
    </row>
    <row r="4" spans="1:10" ht="13.5">
      <c r="A4" s="1"/>
      <c r="B4" s="92" t="s">
        <v>24</v>
      </c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93"/>
      <c r="C5" s="67"/>
      <c r="D5" s="78">
        <v>45382</v>
      </c>
      <c r="E5" s="80">
        <v>0</v>
      </c>
      <c r="F5" s="94" t="str">
        <f>B4</f>
        <v>Easter Sunday 2024</v>
      </c>
      <c r="G5" s="95"/>
      <c r="H5" s="95"/>
      <c r="I5" s="96"/>
      <c r="J5" s="1"/>
    </row>
    <row r="6" spans="1:10" ht="19.5" customHeight="1">
      <c r="A6" s="1"/>
      <c r="B6" s="93"/>
      <c r="C6" s="67"/>
      <c r="D6" s="79"/>
      <c r="E6" s="81"/>
      <c r="F6" s="97"/>
      <c r="G6" s="95"/>
      <c r="H6" s="95"/>
      <c r="I6" s="96"/>
      <c r="J6" s="1"/>
    </row>
    <row r="7" spans="1:10" ht="13.5">
      <c r="A7" s="1"/>
      <c r="B7" s="93"/>
      <c r="C7" s="67"/>
      <c r="D7" s="1"/>
      <c r="E7" s="1"/>
      <c r="F7" s="1"/>
      <c r="G7" s="1"/>
      <c r="H7" s="1"/>
      <c r="I7" s="1"/>
      <c r="J7" s="1"/>
    </row>
    <row r="8" spans="1:10" ht="15" customHeight="1">
      <c r="A8" s="1"/>
      <c r="B8" s="1"/>
      <c r="C8" s="1"/>
      <c r="D8" s="82" t="str">
        <f>A100</f>
        <v>46 Days
9 hours 1 minutes 
54 seconds 
to go to Easter Sunday 2024</v>
      </c>
      <c r="E8" s="83"/>
      <c r="F8" s="84"/>
      <c r="G8" s="1"/>
      <c r="H8" s="1"/>
      <c r="I8" s="1"/>
      <c r="J8" s="1"/>
    </row>
    <row r="9" spans="1:10" ht="15" customHeight="1">
      <c r="A9" s="1"/>
      <c r="B9" s="1"/>
      <c r="C9" s="1"/>
      <c r="D9" s="85"/>
      <c r="E9" s="86"/>
      <c r="F9" s="87"/>
      <c r="G9" s="1"/>
      <c r="H9" s="1"/>
      <c r="I9" s="1"/>
      <c r="J9" s="1"/>
    </row>
    <row r="10" spans="1:10" ht="15" customHeight="1">
      <c r="A10" s="1"/>
      <c r="B10" s="1"/>
      <c r="C10" s="1"/>
      <c r="D10" s="85"/>
      <c r="E10" s="86"/>
      <c r="F10" s="87"/>
      <c r="G10" s="1"/>
      <c r="H10" s="1"/>
      <c r="I10" s="1"/>
      <c r="J10" s="1"/>
    </row>
    <row r="11" spans="1:10" ht="15" customHeight="1">
      <c r="A11" s="1"/>
      <c r="B11" s="1"/>
      <c r="C11" s="1"/>
      <c r="D11" s="85"/>
      <c r="E11" s="86"/>
      <c r="F11" s="87"/>
      <c r="G11" s="1"/>
      <c r="H11" s="1"/>
      <c r="I11" s="1"/>
      <c r="J11" s="1"/>
    </row>
    <row r="12" spans="1:10" ht="15" customHeight="1">
      <c r="A12" s="1"/>
      <c r="B12" s="1"/>
      <c r="C12" s="1"/>
      <c r="D12" s="88"/>
      <c r="E12" s="89"/>
      <c r="F12" s="90"/>
      <c r="G12" s="1"/>
      <c r="H12" s="1"/>
      <c r="I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1:4" ht="18.75">
      <c r="A16" t="s">
        <v>20</v>
      </c>
      <c r="B16" s="7">
        <v>42719</v>
      </c>
      <c r="C16" s="7"/>
      <c r="D16" s="66" t="s">
        <v>17</v>
      </c>
    </row>
    <row r="17" spans="2:4" ht="18.75">
      <c r="B17" s="7">
        <v>42728</v>
      </c>
      <c r="C17" s="7"/>
      <c r="D17" s="66" t="s">
        <v>21</v>
      </c>
    </row>
    <row r="18" spans="2:4" ht="18.75">
      <c r="B18" s="7">
        <v>43590</v>
      </c>
      <c r="C18" s="7"/>
      <c r="D18" s="66" t="s">
        <v>22</v>
      </c>
    </row>
    <row r="19" spans="2:4" ht="18.75">
      <c r="B19" s="7"/>
      <c r="C19" s="7"/>
      <c r="D19" s="66" t="s">
        <v>23</v>
      </c>
    </row>
    <row r="20" spans="1:4" ht="18.75">
      <c r="A20" t="s">
        <v>25</v>
      </c>
      <c r="B20" s="7">
        <v>45335</v>
      </c>
      <c r="C20" s="7"/>
      <c r="D20" s="66"/>
    </row>
    <row r="21" spans="2:5" ht="14.25">
      <c r="B21" s="7"/>
      <c r="C21" s="7"/>
      <c r="D21" s="19"/>
      <c r="E21" s="65"/>
    </row>
    <row r="26" spans="4:10" ht="14.25">
      <c r="D26" s="3"/>
      <c r="E26" s="3"/>
      <c r="F26" s="91" t="str">
        <f ca="1">IF(OR(HOUR(G29)=0,HOUR(G29)=12),NOW(),"XII")</f>
        <v>XII</v>
      </c>
      <c r="G26" s="91"/>
      <c r="H26" s="91"/>
      <c r="I26" s="3"/>
      <c r="J26" s="3"/>
    </row>
    <row r="27" spans="4:10" ht="14.25">
      <c r="D27" s="3"/>
      <c r="E27" s="91" t="str">
        <f ca="1">IF(OR(HOUR(G29)=23,HOUR(G29)=11),NOW(),"XI")</f>
        <v>XI</v>
      </c>
      <c r="F27" s="91"/>
      <c r="G27" s="4"/>
      <c r="H27" s="91" t="str">
        <f ca="1">IF(OR(HOUR(G29)=1,HOUR(G29)=13),NOW(),"I")</f>
        <v>I</v>
      </c>
      <c r="I27" s="91"/>
      <c r="J27" s="3"/>
    </row>
    <row r="28" spans="4:10" ht="14.25">
      <c r="D28" s="91" t="str">
        <f ca="1">IF(OR(HOUR(G29)=10,HOUR(G29)=22),NOW(),"            X")</f>
        <v>            X</v>
      </c>
      <c r="E28" s="91"/>
      <c r="F28" s="3"/>
      <c r="G28" s="3"/>
      <c r="H28" s="3"/>
      <c r="I28" s="75">
        <f ca="1">IF(OR(HOUR(G29)=2,HOUR(G29)=14),NOW(),"                     II")</f>
        <v>45335.62367627315</v>
      </c>
      <c r="J28" s="75"/>
    </row>
    <row r="29" spans="4:10" ht="14.25">
      <c r="D29" s="76" t="str">
        <f ca="1">IF(OR(HOUR(G29)=9,HOUR(G29)=21),NOW(),"IX")</f>
        <v>IX</v>
      </c>
      <c r="E29" s="76"/>
      <c r="F29" s="3"/>
      <c r="G29" s="5">
        <f ca="1">NOW()</f>
        <v>45335.62367627315</v>
      </c>
      <c r="H29" s="3"/>
      <c r="I29" s="77" t="str">
        <f ca="1">IF(OR(HOUR(G29)=3,HOUR(G29)=15),NOW(),"                          III")</f>
        <v>                          III</v>
      </c>
      <c r="J29" s="77"/>
    </row>
    <row r="30" spans="4:10" ht="14.25">
      <c r="D30" s="91" t="str">
        <f ca="1">IF(OR(HOUR(G29)=8,HOUR(G29)=20),NOW(),"             VIII")</f>
        <v>             VIII</v>
      </c>
      <c r="E30" s="91"/>
      <c r="F30" s="6"/>
      <c r="G30" s="3"/>
      <c r="H30" s="3"/>
      <c r="I30" s="75" t="str">
        <f ca="1">IF(OR(HOUR(G29)=4,HOUR(G29)=16),NOW(),"                     IV")</f>
        <v>                     IV</v>
      </c>
      <c r="J30" s="75"/>
    </row>
    <row r="31" spans="4:10" ht="14.25">
      <c r="D31" s="3"/>
      <c r="E31" s="91" t="str">
        <f ca="1">IF(OR(HOUR(G29)=7,HOUR(G29)=19),NOW(),"VII")</f>
        <v>VII</v>
      </c>
      <c r="F31" s="91"/>
      <c r="G31" s="3"/>
      <c r="H31" s="91" t="str">
        <f ca="1">IF(OR(HOUR(G29)=5,HOUR(G29)=17),NOW(),"V")</f>
        <v>V</v>
      </c>
      <c r="I31" s="91"/>
      <c r="J31" s="3"/>
    </row>
    <row r="32" spans="4:10" ht="14.25">
      <c r="D32" s="3"/>
      <c r="E32" s="3"/>
      <c r="F32" s="91" t="str">
        <f ca="1">IF(OR(HOUR(G29)=6,HOUR(G29)=18),NOW(),"VI")</f>
        <v>VI</v>
      </c>
      <c r="G32" s="91"/>
      <c r="H32" s="91"/>
      <c r="I32" s="3"/>
      <c r="J32" s="3"/>
    </row>
    <row r="33" spans="4:10" ht="13.5">
      <c r="D33" s="2"/>
      <c r="E33" s="2"/>
      <c r="F33" s="2"/>
      <c r="G33" s="2"/>
      <c r="H33" s="2"/>
      <c r="I33" s="2"/>
      <c r="J33" s="2"/>
    </row>
    <row r="100" spans="1:3" ht="13.5" customHeight="1" hidden="1">
      <c r="A100" s="71" t="str">
        <f ca="1">IF(B100=TODAY(),CONCATENATE(HOUR(G121)," hours ",MINUTE(G121)," minutes ",I107," seconds to go to ",D102),IF(AND((HOUR(E107)+HOUR(C100))&gt;=24,NOT((MINUTE(E107)+MINUTE(C100))&gt;=60)),CONCATENATE((B100-TODAY())," Days
",HOUR(E107)+HOUR(C100)-24," hours ",MINUTE(E107)+MINUTE(C100)," minutes 
",I107," seconds 
to go to ",D102),IF(AND((HOUR(E107)+HOUR(C100))&gt;=24,(MINUTE(E107)+MINUTE(C100))&gt;=60),CONCATENATE(B100-TODAY()," Days
",HOUR(E107)+HOUR(C100)-23," hours ",MINUTE(E107)+MINUTE(C100)-60," minutes 
",I107," seconds 
to go to ",D102),IF(AND((MINUTE(E107)+MINUTE(C100))&gt;=60,G115=23),CONCATENATE(B100-TODAY()," Days 00 hours ",MINUTE(E107)+MINUTE(C100)-60," minutes 
",I107," seconds 
to go to ",D102),IF(MINUTE($E$11)+MINUTE(C100)&gt;=60,A113,CONCATENATE((B100-TODAY())-1," Days
",HOUR(E107)+HOUR(C100)," hours ",MINUTE(E107)+MINUTE(C100)," minutes 
",I107," seconds 
to go to ",D102))))))</f>
        <v>46 Days
9 hours 1 minutes 
54 seconds 
to go to Easter Sunday 2024</v>
      </c>
      <c r="B100" s="70">
        <f>D5</f>
        <v>45382</v>
      </c>
      <c r="C100" s="69">
        <f>E5</f>
        <v>0</v>
      </c>
    </row>
    <row r="101" spans="1:6" ht="13.5" customHeight="1" hidden="1">
      <c r="A101" s="72"/>
      <c r="B101" s="70"/>
      <c r="C101" s="69"/>
      <c r="F101" t="str">
        <f>F5</f>
        <v>Easter Sunday 2024</v>
      </c>
    </row>
    <row r="102" spans="1:4" ht="13.5" customHeight="1" hidden="1">
      <c r="A102" s="72"/>
      <c r="B102" s="73" t="s">
        <v>1</v>
      </c>
      <c r="C102" s="73"/>
      <c r="D102" s="16" t="str">
        <f>HowTo!F101</f>
        <v>Easter Sunday 2024</v>
      </c>
    </row>
    <row r="103" spans="2:22" ht="13.5" hidden="1">
      <c r="B103" s="2"/>
      <c r="C103" s="2"/>
      <c r="D103" s="7">
        <f ca="1">TODAY()</f>
        <v>45335</v>
      </c>
      <c r="E103" s="11">
        <v>39668</v>
      </c>
      <c r="F103" s="11">
        <f aca="true" t="shared" si="0" ref="F103:U104">E103+1</f>
        <v>39669</v>
      </c>
      <c r="G103" s="11">
        <f t="shared" si="0"/>
        <v>39670</v>
      </c>
      <c r="H103" s="11">
        <f t="shared" si="0"/>
        <v>39671</v>
      </c>
      <c r="I103" s="11">
        <f t="shared" si="0"/>
        <v>39672</v>
      </c>
      <c r="J103" s="11">
        <f t="shared" si="0"/>
        <v>39673</v>
      </c>
      <c r="K103" s="11">
        <f t="shared" si="0"/>
        <v>39674</v>
      </c>
      <c r="L103" s="11">
        <f t="shared" si="0"/>
        <v>39675</v>
      </c>
      <c r="M103" s="11">
        <f t="shared" si="0"/>
        <v>39676</v>
      </c>
      <c r="N103" s="11">
        <f t="shared" si="0"/>
        <v>39677</v>
      </c>
      <c r="O103" s="11">
        <f t="shared" si="0"/>
        <v>39678</v>
      </c>
      <c r="P103" s="11">
        <f t="shared" si="0"/>
        <v>39679</v>
      </c>
      <c r="Q103" s="11">
        <f t="shared" si="0"/>
        <v>39680</v>
      </c>
      <c r="R103" s="11">
        <f t="shared" si="0"/>
        <v>39681</v>
      </c>
      <c r="S103" s="11">
        <f t="shared" si="0"/>
        <v>39682</v>
      </c>
      <c r="T103" s="11">
        <f t="shared" si="0"/>
        <v>39683</v>
      </c>
      <c r="U103" s="12">
        <f t="shared" si="0"/>
        <v>39684</v>
      </c>
      <c r="V103" s="12"/>
    </row>
    <row r="104" spans="1:21" ht="13.5" customHeight="1" hidden="1">
      <c r="A104" s="74" t="str">
        <f ca="1">IF(TODAY()&lt;DATE(2019,9,20),CONCATENATE("Day ",LOOKUP(D103,E103:U103,E104:U104),"/17 
",B111),IF(TODAY()=DATE(2019,9,20),CONCATENATE("Final Day   
",B111),A100))</f>
        <v>46 Days
9 hours 1 minutes 
54 seconds 
to go to Easter Sunday 2024</v>
      </c>
      <c r="B104" s="13">
        <f ca="1">TODAY()</f>
        <v>45335</v>
      </c>
      <c r="C104" s="14">
        <f ca="1">NOW()</f>
        <v>45335.62367627315</v>
      </c>
      <c r="E104">
        <v>1</v>
      </c>
      <c r="F104">
        <f t="shared" si="0"/>
        <v>2</v>
      </c>
      <c r="G104">
        <f t="shared" si="0"/>
        <v>3</v>
      </c>
      <c r="H104">
        <f t="shared" si="0"/>
        <v>4</v>
      </c>
      <c r="I104">
        <f t="shared" si="0"/>
        <v>5</v>
      </c>
      <c r="J104">
        <f t="shared" si="0"/>
        <v>6</v>
      </c>
      <c r="K104">
        <f t="shared" si="0"/>
        <v>7</v>
      </c>
      <c r="L104">
        <f t="shared" si="0"/>
        <v>8</v>
      </c>
      <c r="M104">
        <f t="shared" si="0"/>
        <v>9</v>
      </c>
      <c r="N104">
        <f t="shared" si="0"/>
        <v>10</v>
      </c>
      <c r="O104">
        <f t="shared" si="0"/>
        <v>11</v>
      </c>
      <c r="P104">
        <f t="shared" si="0"/>
        <v>12</v>
      </c>
      <c r="Q104">
        <f t="shared" si="0"/>
        <v>13</v>
      </c>
      <c r="R104">
        <f t="shared" si="0"/>
        <v>14</v>
      </c>
      <c r="S104">
        <f t="shared" si="0"/>
        <v>15</v>
      </c>
      <c r="T104">
        <f t="shared" si="0"/>
        <v>16</v>
      </c>
      <c r="U104">
        <f t="shared" si="0"/>
        <v>17</v>
      </c>
    </row>
    <row r="105" spans="1:6" ht="13.5" hidden="1">
      <c r="A105" s="74"/>
      <c r="B105" s="2">
        <f>IF(C105&gt;C104,0,1)</f>
        <v>1</v>
      </c>
      <c r="C105" s="14">
        <v>38212.875</v>
      </c>
      <c r="E105" s="9">
        <f ca="1">NOW()</f>
        <v>45335.62367627315</v>
      </c>
      <c r="F105" s="8" t="s">
        <v>0</v>
      </c>
    </row>
    <row r="106" spans="1:5" ht="13.5" hidden="1">
      <c r="A106" s="74"/>
      <c r="B106" s="2"/>
      <c r="C106" s="2"/>
      <c r="E106" s="9">
        <f>DATE(YEAR(E105),MONTH(E105),DAY(E105)+1)</f>
        <v>45336</v>
      </c>
    </row>
    <row r="107" spans="2:9" ht="17.25" hidden="1">
      <c r="B107" s="2"/>
      <c r="C107" s="2"/>
      <c r="E107" s="10">
        <f>E106-E105</f>
        <v>0.3763237268503872</v>
      </c>
      <c r="I107">
        <f>SECOND(E107)</f>
        <v>54</v>
      </c>
    </row>
    <row r="108" spans="2:9" ht="13.5">
      <c r="B108" s="2"/>
      <c r="C108" s="2"/>
      <c r="H108" s="2"/>
      <c r="I108" s="2"/>
    </row>
    <row r="109" ht="13.5" customHeight="1"/>
    <row r="110" ht="13.5" customHeight="1"/>
    <row r="111" ht="13.5" customHeight="1"/>
  </sheetData>
  <sheetProtection/>
  <mergeCells count="22">
    <mergeCell ref="F32:H32"/>
    <mergeCell ref="B4:B7"/>
    <mergeCell ref="F5:I6"/>
    <mergeCell ref="E27:F27"/>
    <mergeCell ref="H27:I27"/>
    <mergeCell ref="D28:E28"/>
    <mergeCell ref="D5:D6"/>
    <mergeCell ref="E5:E6"/>
    <mergeCell ref="D8:F12"/>
    <mergeCell ref="F26:H26"/>
    <mergeCell ref="D30:E30"/>
    <mergeCell ref="I30:J30"/>
    <mergeCell ref="C100:C101"/>
    <mergeCell ref="B100:B101"/>
    <mergeCell ref="A100:A102"/>
    <mergeCell ref="B102:C102"/>
    <mergeCell ref="A104:A106"/>
    <mergeCell ref="I28:J28"/>
    <mergeCell ref="D29:E29"/>
    <mergeCell ref="I29:J29"/>
    <mergeCell ref="E31:F31"/>
    <mergeCell ref="H31:I31"/>
  </mergeCells>
  <conditionalFormatting sqref="G27">
    <cfRule type="expression" priority="1" dxfId="17" stopIfTrue="1">
      <formula>HOUR(J28)=10</formula>
    </cfRule>
  </conditionalFormatting>
  <conditionalFormatting sqref="I30:J30">
    <cfRule type="expression" priority="2" dxfId="18" stopIfTrue="1">
      <formula>HOUR(G29)=16</formula>
    </cfRule>
  </conditionalFormatting>
  <conditionalFormatting sqref="I28:J28">
    <cfRule type="expression" priority="3" dxfId="18" stopIfTrue="1">
      <formula>HOUR(G29)=14</formula>
    </cfRule>
  </conditionalFormatting>
  <conditionalFormatting sqref="H31:I31">
    <cfRule type="expression" priority="4" dxfId="18" stopIfTrue="1">
      <formula>HOUR(G29)=17</formula>
    </cfRule>
  </conditionalFormatting>
  <conditionalFormatting sqref="F32:H32">
    <cfRule type="expression" priority="5" dxfId="33" stopIfTrue="1">
      <formula>HOUR(G29)=18</formula>
    </cfRule>
  </conditionalFormatting>
  <conditionalFormatting sqref="E31:F31">
    <cfRule type="expression" priority="6" dxfId="34" stopIfTrue="1">
      <formula>HOUR(G29)=7</formula>
    </cfRule>
    <cfRule type="expression" priority="7" dxfId="35" stopIfTrue="1">
      <formula>HOUR(G29)=19</formula>
    </cfRule>
  </conditionalFormatting>
  <conditionalFormatting sqref="D30:E30">
    <cfRule type="expression" priority="8" dxfId="34" stopIfTrue="1">
      <formula>HOUR(G29)=8</formula>
    </cfRule>
    <cfRule type="expression" priority="9" dxfId="36" stopIfTrue="1">
      <formula>HOUR(G29)=20</formula>
    </cfRule>
  </conditionalFormatting>
  <conditionalFormatting sqref="D29:E29">
    <cfRule type="expression" priority="10" dxfId="37" stopIfTrue="1">
      <formula>HOUR(G29)=9</formula>
    </cfRule>
    <cfRule type="expression" priority="11" dxfId="36" stopIfTrue="1">
      <formula>HOUR(G29)=21</formula>
    </cfRule>
  </conditionalFormatting>
  <conditionalFormatting sqref="D28:E28">
    <cfRule type="expression" priority="12" dxfId="32" stopIfTrue="1">
      <formula>HOUR(G29)=10</formula>
    </cfRule>
    <cfRule type="expression" priority="13" dxfId="36" stopIfTrue="1">
      <formula>HOUR(G29)=22</formula>
    </cfRule>
  </conditionalFormatting>
  <conditionalFormatting sqref="E27:F27">
    <cfRule type="expression" priority="14" dxfId="32" stopIfTrue="1">
      <formula>HOUR(G29)=11</formula>
    </cfRule>
  </conditionalFormatting>
  <conditionalFormatting sqref="I29:J29">
    <cfRule type="expression" priority="15" dxfId="16" stopIfTrue="1">
      <formula>HOUR(G29)=15</formula>
    </cfRule>
  </conditionalFormatting>
  <conditionalFormatting sqref="F26:H26">
    <cfRule type="expression" priority="16" dxfId="38" stopIfTrue="1">
      <formula>HOUR(G29)=12</formula>
    </cfRule>
  </conditionalFormatting>
  <conditionalFormatting sqref="H27:I27">
    <cfRule type="expression" priority="17" dxfId="39" stopIfTrue="1">
      <formula>HOUR(G29)=13</formula>
    </cfRule>
  </conditionalFormatting>
  <conditionalFormatting sqref="E21">
    <cfRule type="expression" priority="64" dxfId="40" stopIfTrue="1">
      <formula>NOT(HowTo!#REF!=TODAY())</formula>
    </cfRule>
  </conditionalFormatting>
  <dataValidations count="2">
    <dataValidation errorStyle="warning" type="date" allowBlank="1" showInputMessage="1" showErrorMessage="1" promptTitle="Enter date" prompt="eg. 2008/8/20&#10;or &quot;=TODAY()&quot; for today" errorTitle="Date Invalid" error="Date up to 2002/5/31" sqref="D5:D6">
      <formula1>39219</formula1>
      <formula2>73201</formula2>
    </dataValidation>
    <dataValidation allowBlank="1" showInputMessage="1" showErrorMessage="1" promptTitle="Enter time" prompt="eg. &quot;10:30:00&quot;" sqref="E5:E6"/>
  </dataValidations>
  <hyperlinks>
    <hyperlink ref="B1" r:id="rId1" display="Countdown in Excel for Your Events"/>
    <hyperlink ref="D16" r:id="rId2" display="excelfan.com"/>
    <hyperlink ref="D17" r:id="rId3" display="rugbyworldcup.com"/>
    <hyperlink ref="D18" r:id="rId4" display="twitter.com/#RWC2019"/>
    <hyperlink ref="D19" r:id="rId5" display="wikipedia.org/wiki/2019_Rugby_World_Cup"/>
  </hyperlinks>
  <printOptions/>
  <pageMargins left="0.787" right="0.787" top="0.984" bottom="0.984" header="0.512" footer="0.512"/>
  <pageSetup horizontalDpi="300" verticalDpi="300" orientation="portrait" paperSize="9" r:id="rId9"/>
  <headerFooter alignWithMargins="0">
    <oddHeader>&amp;Chttp://excelfan.com/wkd18rugby.html</oddHeader>
    <oddFooter>&amp;Lhttp://kenmzoka.bizland.com/
021127ExcelCountdown.htm&amp;C&amp;F&amp;R&amp;D</oddFooter>
  </headerFooter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08"/>
  <sheetViews>
    <sheetView zoomScale="87" zoomScaleNormal="87" zoomScalePageLayoutView="0" workbookViewId="0" topLeftCell="A1">
      <pane xSplit="4" ySplit="2" topLeftCell="EW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12" sqref="B12"/>
    </sheetView>
  </sheetViews>
  <sheetFormatPr defaultColWidth="9.00390625" defaultRowHeight="13.5"/>
  <cols>
    <col min="1" max="1" width="2.00390625" style="31" customWidth="1"/>
    <col min="2" max="2" width="22.875" style="31" customWidth="1"/>
    <col min="3" max="3" width="7.00390625" style="31" customWidth="1"/>
    <col min="4" max="6" width="14.375" style="31" customWidth="1"/>
    <col min="7" max="10" width="9.875" style="31" customWidth="1"/>
    <col min="11" max="11" width="11.25390625" style="31" customWidth="1"/>
    <col min="12" max="43" width="5.50390625" style="31" customWidth="1"/>
    <col min="44" max="51" width="14.375" style="31" customWidth="1"/>
    <col min="52" max="52" width="20.375" style="31" customWidth="1"/>
    <col min="53" max="53" width="14.375" style="31" customWidth="1"/>
    <col min="54" max="54" width="12.50390625" style="31" customWidth="1"/>
    <col min="55" max="56" width="12.625" style="31" customWidth="1"/>
    <col min="57" max="58" width="9.875" style="31" customWidth="1"/>
    <col min="59" max="59" width="11.50390625" style="31" customWidth="1"/>
    <col min="60" max="63" width="2.50390625" style="31" customWidth="1"/>
    <col min="64" max="104" width="9.00390625" style="31" customWidth="1"/>
    <col min="105" max="105" width="10.875" style="31" customWidth="1"/>
    <col min="106" max="16384" width="9.00390625" style="31" customWidth="1"/>
  </cols>
  <sheetData>
    <row r="1" spans="2:161" ht="14.25">
      <c r="B1" s="32"/>
      <c r="C1" s="33">
        <f>IF(AND(B3&gt;=2,B3&lt;=5),1,IF(B3=1,52,53))</f>
        <v>1</v>
      </c>
      <c r="D1" s="33">
        <f>IF(C1&gt;=52,1,IF(WEEKDAY(D2)=F7,1,IF(AND(NOT(WEEKDAY(D2)=G7),C2-B2&lt;7),2,C1+1)))</f>
        <v>2</v>
      </c>
      <c r="E1" s="33">
        <f aca="true" t="shared" si="0" ref="E1:BC1">D1+1</f>
        <v>3</v>
      </c>
      <c r="F1" s="33">
        <f t="shared" si="0"/>
        <v>4</v>
      </c>
      <c r="G1" s="33">
        <f t="shared" si="0"/>
        <v>5</v>
      </c>
      <c r="H1" s="33">
        <f t="shared" si="0"/>
        <v>6</v>
      </c>
      <c r="I1" s="33">
        <f t="shared" si="0"/>
        <v>7</v>
      </c>
      <c r="J1" s="33">
        <f t="shared" si="0"/>
        <v>8</v>
      </c>
      <c r="K1" s="33">
        <f t="shared" si="0"/>
        <v>9</v>
      </c>
      <c r="L1" s="33">
        <f t="shared" si="0"/>
        <v>10</v>
      </c>
      <c r="M1" s="33">
        <f t="shared" si="0"/>
        <v>11</v>
      </c>
      <c r="N1" s="33">
        <f t="shared" si="0"/>
        <v>12</v>
      </c>
      <c r="O1" s="33">
        <f t="shared" si="0"/>
        <v>13</v>
      </c>
      <c r="P1" s="33">
        <f t="shared" si="0"/>
        <v>14</v>
      </c>
      <c r="Q1" s="33">
        <f t="shared" si="0"/>
        <v>15</v>
      </c>
      <c r="R1" s="33">
        <f t="shared" si="0"/>
        <v>16</v>
      </c>
      <c r="S1" s="33">
        <f t="shared" si="0"/>
        <v>17</v>
      </c>
      <c r="T1" s="33">
        <f t="shared" si="0"/>
        <v>18</v>
      </c>
      <c r="U1" s="33">
        <f t="shared" si="0"/>
        <v>19</v>
      </c>
      <c r="V1" s="33">
        <f t="shared" si="0"/>
        <v>20</v>
      </c>
      <c r="W1" s="33">
        <f t="shared" si="0"/>
        <v>21</v>
      </c>
      <c r="X1" s="33">
        <f t="shared" si="0"/>
        <v>22</v>
      </c>
      <c r="Y1" s="33">
        <f t="shared" si="0"/>
        <v>23</v>
      </c>
      <c r="Z1" s="33">
        <f t="shared" si="0"/>
        <v>24</v>
      </c>
      <c r="AA1" s="33">
        <f t="shared" si="0"/>
        <v>25</v>
      </c>
      <c r="AB1" s="33">
        <f t="shared" si="0"/>
        <v>26</v>
      </c>
      <c r="AC1" s="33">
        <f t="shared" si="0"/>
        <v>27</v>
      </c>
      <c r="AD1" s="33">
        <f t="shared" si="0"/>
        <v>28</v>
      </c>
      <c r="AE1" s="33">
        <f t="shared" si="0"/>
        <v>29</v>
      </c>
      <c r="AF1" s="33">
        <f t="shared" si="0"/>
        <v>30</v>
      </c>
      <c r="AG1" s="33">
        <f t="shared" si="0"/>
        <v>31</v>
      </c>
      <c r="AH1" s="33">
        <f t="shared" si="0"/>
        <v>32</v>
      </c>
      <c r="AI1" s="33">
        <f t="shared" si="0"/>
        <v>33</v>
      </c>
      <c r="AJ1" s="33">
        <f t="shared" si="0"/>
        <v>34</v>
      </c>
      <c r="AK1" s="33">
        <f t="shared" si="0"/>
        <v>35</v>
      </c>
      <c r="AL1" s="33">
        <f t="shared" si="0"/>
        <v>36</v>
      </c>
      <c r="AM1" s="33">
        <f t="shared" si="0"/>
        <v>37</v>
      </c>
      <c r="AN1" s="33">
        <f t="shared" si="0"/>
        <v>38</v>
      </c>
      <c r="AO1" s="33">
        <f t="shared" si="0"/>
        <v>39</v>
      </c>
      <c r="AP1" s="33">
        <f t="shared" si="0"/>
        <v>40</v>
      </c>
      <c r="AQ1" s="33">
        <f t="shared" si="0"/>
        <v>41</v>
      </c>
      <c r="AR1" s="33">
        <f t="shared" si="0"/>
        <v>42</v>
      </c>
      <c r="AS1" s="33">
        <f t="shared" si="0"/>
        <v>43</v>
      </c>
      <c r="AT1" s="33">
        <f t="shared" si="0"/>
        <v>44</v>
      </c>
      <c r="AU1" s="33">
        <f t="shared" si="0"/>
        <v>45</v>
      </c>
      <c r="AV1" s="33">
        <f t="shared" si="0"/>
        <v>46</v>
      </c>
      <c r="AW1" s="33">
        <f t="shared" si="0"/>
        <v>47</v>
      </c>
      <c r="AX1" s="33">
        <f t="shared" si="0"/>
        <v>48</v>
      </c>
      <c r="AY1" s="33">
        <f t="shared" si="0"/>
        <v>49</v>
      </c>
      <c r="AZ1" s="33">
        <f t="shared" si="0"/>
        <v>50</v>
      </c>
      <c r="BA1" s="33">
        <f t="shared" si="0"/>
        <v>51</v>
      </c>
      <c r="BB1" s="33">
        <f t="shared" si="0"/>
        <v>52</v>
      </c>
      <c r="BC1" s="33">
        <f t="shared" si="0"/>
        <v>53</v>
      </c>
      <c r="BD1" s="34">
        <f>IF(BD2-BC2&lt;7,BC1,IF(AND(BC4&gt;=2,BC4&lt;=5),1,IF(BC4=1,52,53)))</f>
        <v>1</v>
      </c>
      <c r="BE1" s="33">
        <f>IF(WEEKDAY(BE2)=2,1,BD1+1)</f>
        <v>1</v>
      </c>
      <c r="BF1" s="33">
        <f>IF(BE1=53,1,BE1+1)</f>
        <v>2</v>
      </c>
      <c r="BG1" s="33">
        <f aca="true" t="shared" si="1" ref="BG1:DC1">BF1+1</f>
        <v>3</v>
      </c>
      <c r="BH1" s="33">
        <f t="shared" si="1"/>
        <v>4</v>
      </c>
      <c r="BI1" s="33">
        <f t="shared" si="1"/>
        <v>5</v>
      </c>
      <c r="BJ1" s="33">
        <f t="shared" si="1"/>
        <v>6</v>
      </c>
      <c r="BK1" s="33">
        <f t="shared" si="1"/>
        <v>7</v>
      </c>
      <c r="BL1" s="33">
        <f t="shared" si="1"/>
        <v>8</v>
      </c>
      <c r="BM1" s="33">
        <f t="shared" si="1"/>
        <v>9</v>
      </c>
      <c r="BN1" s="33">
        <f t="shared" si="1"/>
        <v>10</v>
      </c>
      <c r="BO1" s="33">
        <f t="shared" si="1"/>
        <v>11</v>
      </c>
      <c r="BP1" s="33">
        <f t="shared" si="1"/>
        <v>12</v>
      </c>
      <c r="BQ1" s="33">
        <f t="shared" si="1"/>
        <v>13</v>
      </c>
      <c r="BR1" s="33">
        <f t="shared" si="1"/>
        <v>14</v>
      </c>
      <c r="BS1" s="33">
        <f t="shared" si="1"/>
        <v>15</v>
      </c>
      <c r="BT1" s="33">
        <f t="shared" si="1"/>
        <v>16</v>
      </c>
      <c r="BU1" s="33">
        <f t="shared" si="1"/>
        <v>17</v>
      </c>
      <c r="BV1" s="33">
        <f t="shared" si="1"/>
        <v>18</v>
      </c>
      <c r="BW1" s="33">
        <f t="shared" si="1"/>
        <v>19</v>
      </c>
      <c r="BX1" s="33">
        <f t="shared" si="1"/>
        <v>20</v>
      </c>
      <c r="BY1" s="33">
        <f t="shared" si="1"/>
        <v>21</v>
      </c>
      <c r="BZ1" s="33">
        <f t="shared" si="1"/>
        <v>22</v>
      </c>
      <c r="CA1" s="33">
        <f t="shared" si="1"/>
        <v>23</v>
      </c>
      <c r="CB1" s="33">
        <f t="shared" si="1"/>
        <v>24</v>
      </c>
      <c r="CC1" s="33">
        <f t="shared" si="1"/>
        <v>25</v>
      </c>
      <c r="CD1" s="33">
        <f t="shared" si="1"/>
        <v>26</v>
      </c>
      <c r="CE1" s="33">
        <f t="shared" si="1"/>
        <v>27</v>
      </c>
      <c r="CF1" s="33">
        <f t="shared" si="1"/>
        <v>28</v>
      </c>
      <c r="CG1" s="33">
        <f t="shared" si="1"/>
        <v>29</v>
      </c>
      <c r="CH1" s="33">
        <f t="shared" si="1"/>
        <v>30</v>
      </c>
      <c r="CI1" s="33">
        <f t="shared" si="1"/>
        <v>31</v>
      </c>
      <c r="CJ1" s="33">
        <f t="shared" si="1"/>
        <v>32</v>
      </c>
      <c r="CK1" s="33">
        <f t="shared" si="1"/>
        <v>33</v>
      </c>
      <c r="CL1" s="33">
        <f t="shared" si="1"/>
        <v>34</v>
      </c>
      <c r="CM1" s="33">
        <f t="shared" si="1"/>
        <v>35</v>
      </c>
      <c r="CN1" s="33">
        <f t="shared" si="1"/>
        <v>36</v>
      </c>
      <c r="CO1" s="33">
        <f t="shared" si="1"/>
        <v>37</v>
      </c>
      <c r="CP1" s="33">
        <f t="shared" si="1"/>
        <v>38</v>
      </c>
      <c r="CQ1" s="33">
        <f t="shared" si="1"/>
        <v>39</v>
      </c>
      <c r="CR1" s="33">
        <f t="shared" si="1"/>
        <v>40</v>
      </c>
      <c r="CS1" s="33">
        <f t="shared" si="1"/>
        <v>41</v>
      </c>
      <c r="CT1" s="33">
        <f t="shared" si="1"/>
        <v>42</v>
      </c>
      <c r="CU1" s="33">
        <f t="shared" si="1"/>
        <v>43</v>
      </c>
      <c r="CV1" s="33">
        <f t="shared" si="1"/>
        <v>44</v>
      </c>
      <c r="CW1" s="33">
        <f t="shared" si="1"/>
        <v>45</v>
      </c>
      <c r="CX1" s="33">
        <f t="shared" si="1"/>
        <v>46</v>
      </c>
      <c r="CY1" s="33">
        <f t="shared" si="1"/>
        <v>47</v>
      </c>
      <c r="CZ1" s="33">
        <f t="shared" si="1"/>
        <v>48</v>
      </c>
      <c r="DA1" s="33">
        <f t="shared" si="1"/>
        <v>49</v>
      </c>
      <c r="DB1" s="33">
        <f t="shared" si="1"/>
        <v>50</v>
      </c>
      <c r="DC1" s="33">
        <f t="shared" si="1"/>
        <v>51</v>
      </c>
      <c r="DD1" s="33">
        <f>DC1+1</f>
        <v>52</v>
      </c>
      <c r="DE1" s="34">
        <f>IF(DE2-DD2&lt;7,DD1,IF(AND(DD4&gt;=2,DD4&lt;=5),1,IF(DD4=1,52,53)))</f>
        <v>52</v>
      </c>
      <c r="DF1" s="33">
        <f>IF(WEEKDAY(DF2)=2,1,DE1+1)</f>
        <v>1</v>
      </c>
      <c r="DG1" s="33">
        <f>IF(DF1=53,1,DF1+1)</f>
        <v>2</v>
      </c>
      <c r="DH1" s="33">
        <f aca="true" t="shared" si="2" ref="DH1:FD1">DG1+1</f>
        <v>3</v>
      </c>
      <c r="DI1" s="33">
        <f t="shared" si="2"/>
        <v>4</v>
      </c>
      <c r="DJ1" s="33">
        <f t="shared" si="2"/>
        <v>5</v>
      </c>
      <c r="DK1" s="33">
        <f t="shared" si="2"/>
        <v>6</v>
      </c>
      <c r="DL1" s="33">
        <f t="shared" si="2"/>
        <v>7</v>
      </c>
      <c r="DM1" s="33">
        <f t="shared" si="2"/>
        <v>8</v>
      </c>
      <c r="DN1" s="33">
        <f t="shared" si="2"/>
        <v>9</v>
      </c>
      <c r="DO1" s="33">
        <f t="shared" si="2"/>
        <v>10</v>
      </c>
      <c r="DP1" s="33">
        <f t="shared" si="2"/>
        <v>11</v>
      </c>
      <c r="DQ1" s="33">
        <f t="shared" si="2"/>
        <v>12</v>
      </c>
      <c r="DR1" s="33">
        <f t="shared" si="2"/>
        <v>13</v>
      </c>
      <c r="DS1" s="33">
        <f t="shared" si="2"/>
        <v>14</v>
      </c>
      <c r="DT1" s="33">
        <f t="shared" si="2"/>
        <v>15</v>
      </c>
      <c r="DU1" s="33">
        <f t="shared" si="2"/>
        <v>16</v>
      </c>
      <c r="DV1" s="33">
        <f t="shared" si="2"/>
        <v>17</v>
      </c>
      <c r="DW1" s="33">
        <f t="shared" si="2"/>
        <v>18</v>
      </c>
      <c r="DX1" s="33">
        <f t="shared" si="2"/>
        <v>19</v>
      </c>
      <c r="DY1" s="33">
        <f t="shared" si="2"/>
        <v>20</v>
      </c>
      <c r="DZ1" s="33">
        <f t="shared" si="2"/>
        <v>21</v>
      </c>
      <c r="EA1" s="33">
        <f t="shared" si="2"/>
        <v>22</v>
      </c>
      <c r="EB1" s="33">
        <f t="shared" si="2"/>
        <v>23</v>
      </c>
      <c r="EC1" s="33">
        <f t="shared" si="2"/>
        <v>24</v>
      </c>
      <c r="ED1" s="33">
        <f t="shared" si="2"/>
        <v>25</v>
      </c>
      <c r="EE1" s="33">
        <f t="shared" si="2"/>
        <v>26</v>
      </c>
      <c r="EF1" s="33">
        <f t="shared" si="2"/>
        <v>27</v>
      </c>
      <c r="EG1" s="33">
        <f t="shared" si="2"/>
        <v>28</v>
      </c>
      <c r="EH1" s="33">
        <f t="shared" si="2"/>
        <v>29</v>
      </c>
      <c r="EI1" s="33">
        <f t="shared" si="2"/>
        <v>30</v>
      </c>
      <c r="EJ1" s="33">
        <f t="shared" si="2"/>
        <v>31</v>
      </c>
      <c r="EK1" s="33">
        <f t="shared" si="2"/>
        <v>32</v>
      </c>
      <c r="EL1" s="33">
        <f t="shared" si="2"/>
        <v>33</v>
      </c>
      <c r="EM1" s="33">
        <f t="shared" si="2"/>
        <v>34</v>
      </c>
      <c r="EN1" s="33">
        <f t="shared" si="2"/>
        <v>35</v>
      </c>
      <c r="EO1" s="33">
        <f t="shared" si="2"/>
        <v>36</v>
      </c>
      <c r="EP1" s="33">
        <f t="shared" si="2"/>
        <v>37</v>
      </c>
      <c r="EQ1" s="33">
        <f t="shared" si="2"/>
        <v>38</v>
      </c>
      <c r="ER1" s="33">
        <f t="shared" si="2"/>
        <v>39</v>
      </c>
      <c r="ES1" s="33">
        <f t="shared" si="2"/>
        <v>40</v>
      </c>
      <c r="ET1" s="33">
        <f t="shared" si="2"/>
        <v>41</v>
      </c>
      <c r="EU1" s="33">
        <f t="shared" si="2"/>
        <v>42</v>
      </c>
      <c r="EV1" s="33">
        <f t="shared" si="2"/>
        <v>43</v>
      </c>
      <c r="EW1" s="33">
        <f t="shared" si="2"/>
        <v>44</v>
      </c>
      <c r="EX1" s="33">
        <f t="shared" si="2"/>
        <v>45</v>
      </c>
      <c r="EY1" s="33">
        <f t="shared" si="2"/>
        <v>46</v>
      </c>
      <c r="EZ1" s="33">
        <f t="shared" si="2"/>
        <v>47</v>
      </c>
      <c r="FA1" s="33">
        <f t="shared" si="2"/>
        <v>48</v>
      </c>
      <c r="FB1" s="33">
        <f t="shared" si="2"/>
        <v>49</v>
      </c>
      <c r="FC1" s="33">
        <f t="shared" si="2"/>
        <v>50</v>
      </c>
      <c r="FD1" s="33">
        <f t="shared" si="2"/>
        <v>51</v>
      </c>
      <c r="FE1" s="33">
        <f>FD1+1</f>
        <v>52</v>
      </c>
    </row>
    <row r="2" spans="1:161" ht="13.5">
      <c r="A2" s="35"/>
      <c r="B2" s="36">
        <f>D9</f>
        <v>45292</v>
      </c>
      <c r="C2" s="37">
        <f>DATE(B11,1,1)</f>
        <v>45292</v>
      </c>
      <c r="D2" s="38">
        <f>MAX(D9:J9)</f>
        <v>45292</v>
      </c>
      <c r="E2" s="38">
        <f aca="true" t="shared" si="3" ref="E2:BC2">D2+7</f>
        <v>45299</v>
      </c>
      <c r="F2" s="38">
        <f t="shared" si="3"/>
        <v>45306</v>
      </c>
      <c r="G2" s="38">
        <f t="shared" si="3"/>
        <v>45313</v>
      </c>
      <c r="H2" s="38">
        <f t="shared" si="3"/>
        <v>45320</v>
      </c>
      <c r="I2" s="38">
        <f t="shared" si="3"/>
        <v>45327</v>
      </c>
      <c r="J2" s="38">
        <f t="shared" si="3"/>
        <v>45334</v>
      </c>
      <c r="K2" s="38">
        <f t="shared" si="3"/>
        <v>45341</v>
      </c>
      <c r="L2" s="38">
        <f t="shared" si="3"/>
        <v>45348</v>
      </c>
      <c r="M2" s="38">
        <f t="shared" si="3"/>
        <v>45355</v>
      </c>
      <c r="N2" s="38">
        <f t="shared" si="3"/>
        <v>45362</v>
      </c>
      <c r="O2" s="38">
        <f t="shared" si="3"/>
        <v>45369</v>
      </c>
      <c r="P2" s="38">
        <f t="shared" si="3"/>
        <v>45376</v>
      </c>
      <c r="Q2" s="38">
        <f t="shared" si="3"/>
        <v>45383</v>
      </c>
      <c r="R2" s="38">
        <f t="shared" si="3"/>
        <v>45390</v>
      </c>
      <c r="S2" s="38">
        <f t="shared" si="3"/>
        <v>45397</v>
      </c>
      <c r="T2" s="38">
        <f t="shared" si="3"/>
        <v>45404</v>
      </c>
      <c r="U2" s="38">
        <f t="shared" si="3"/>
        <v>45411</v>
      </c>
      <c r="V2" s="38">
        <f t="shared" si="3"/>
        <v>45418</v>
      </c>
      <c r="W2" s="38">
        <f t="shared" si="3"/>
        <v>45425</v>
      </c>
      <c r="X2" s="38">
        <f t="shared" si="3"/>
        <v>45432</v>
      </c>
      <c r="Y2" s="38">
        <f t="shared" si="3"/>
        <v>45439</v>
      </c>
      <c r="Z2" s="38">
        <f t="shared" si="3"/>
        <v>45446</v>
      </c>
      <c r="AA2" s="38">
        <f t="shared" si="3"/>
        <v>45453</v>
      </c>
      <c r="AB2" s="38">
        <f t="shared" si="3"/>
        <v>45460</v>
      </c>
      <c r="AC2" s="38">
        <f t="shared" si="3"/>
        <v>45467</v>
      </c>
      <c r="AD2" s="38">
        <f t="shared" si="3"/>
        <v>45474</v>
      </c>
      <c r="AE2" s="38">
        <f t="shared" si="3"/>
        <v>45481</v>
      </c>
      <c r="AF2" s="38">
        <f t="shared" si="3"/>
        <v>45488</v>
      </c>
      <c r="AG2" s="38">
        <f t="shared" si="3"/>
        <v>45495</v>
      </c>
      <c r="AH2" s="38">
        <f t="shared" si="3"/>
        <v>45502</v>
      </c>
      <c r="AI2" s="38">
        <f t="shared" si="3"/>
        <v>45509</v>
      </c>
      <c r="AJ2" s="38">
        <f t="shared" si="3"/>
        <v>45516</v>
      </c>
      <c r="AK2" s="38">
        <f t="shared" si="3"/>
        <v>45523</v>
      </c>
      <c r="AL2" s="38">
        <f t="shared" si="3"/>
        <v>45530</v>
      </c>
      <c r="AM2" s="38">
        <f t="shared" si="3"/>
        <v>45537</v>
      </c>
      <c r="AN2" s="38">
        <f t="shared" si="3"/>
        <v>45544</v>
      </c>
      <c r="AO2" s="38">
        <f t="shared" si="3"/>
        <v>45551</v>
      </c>
      <c r="AP2" s="38">
        <f t="shared" si="3"/>
        <v>45558</v>
      </c>
      <c r="AQ2" s="38">
        <f t="shared" si="3"/>
        <v>45565</v>
      </c>
      <c r="AR2" s="38">
        <f t="shared" si="3"/>
        <v>45572</v>
      </c>
      <c r="AS2" s="38">
        <f t="shared" si="3"/>
        <v>45579</v>
      </c>
      <c r="AT2" s="38">
        <f t="shared" si="3"/>
        <v>45586</v>
      </c>
      <c r="AU2" s="38">
        <f t="shared" si="3"/>
        <v>45593</v>
      </c>
      <c r="AV2" s="38">
        <f t="shared" si="3"/>
        <v>45600</v>
      </c>
      <c r="AW2" s="38">
        <f t="shared" si="3"/>
        <v>45607</v>
      </c>
      <c r="AX2" s="38">
        <f t="shared" si="3"/>
        <v>45614</v>
      </c>
      <c r="AY2" s="38">
        <f t="shared" si="3"/>
        <v>45621</v>
      </c>
      <c r="AZ2" s="38">
        <f t="shared" si="3"/>
        <v>45628</v>
      </c>
      <c r="BA2" s="38">
        <f t="shared" si="3"/>
        <v>45635</v>
      </c>
      <c r="BB2" s="38">
        <f t="shared" si="3"/>
        <v>45642</v>
      </c>
      <c r="BC2" s="38">
        <f t="shared" si="3"/>
        <v>45649</v>
      </c>
      <c r="BD2" s="38">
        <f>DATE(B11+1,1,1)</f>
        <v>45658</v>
      </c>
      <c r="BE2" s="38">
        <f>MAX(AZ9:BF9)</f>
        <v>45663</v>
      </c>
      <c r="BF2" s="38">
        <f aca="true" t="shared" si="4" ref="BF2:DC2">BE2+7</f>
        <v>45670</v>
      </c>
      <c r="BG2" s="38">
        <f t="shared" si="4"/>
        <v>45677</v>
      </c>
      <c r="BH2" s="38">
        <f t="shared" si="4"/>
        <v>45684</v>
      </c>
      <c r="BI2" s="38">
        <f t="shared" si="4"/>
        <v>45691</v>
      </c>
      <c r="BJ2" s="38">
        <f t="shared" si="4"/>
        <v>45698</v>
      </c>
      <c r="BK2" s="38">
        <f t="shared" si="4"/>
        <v>45705</v>
      </c>
      <c r="BL2" s="38">
        <f t="shared" si="4"/>
        <v>45712</v>
      </c>
      <c r="BM2" s="38">
        <f t="shared" si="4"/>
        <v>45719</v>
      </c>
      <c r="BN2" s="38">
        <f t="shared" si="4"/>
        <v>45726</v>
      </c>
      <c r="BO2" s="38">
        <f t="shared" si="4"/>
        <v>45733</v>
      </c>
      <c r="BP2" s="38">
        <f t="shared" si="4"/>
        <v>45740</v>
      </c>
      <c r="BQ2" s="38">
        <f t="shared" si="4"/>
        <v>45747</v>
      </c>
      <c r="BR2" s="38">
        <f t="shared" si="4"/>
        <v>45754</v>
      </c>
      <c r="BS2" s="38">
        <f t="shared" si="4"/>
        <v>45761</v>
      </c>
      <c r="BT2" s="38">
        <f t="shared" si="4"/>
        <v>45768</v>
      </c>
      <c r="BU2" s="38">
        <f t="shared" si="4"/>
        <v>45775</v>
      </c>
      <c r="BV2" s="38">
        <f t="shared" si="4"/>
        <v>45782</v>
      </c>
      <c r="BW2" s="38">
        <f t="shared" si="4"/>
        <v>45789</v>
      </c>
      <c r="BX2" s="38">
        <f t="shared" si="4"/>
        <v>45796</v>
      </c>
      <c r="BY2" s="38">
        <f t="shared" si="4"/>
        <v>45803</v>
      </c>
      <c r="BZ2" s="38">
        <f t="shared" si="4"/>
        <v>45810</v>
      </c>
      <c r="CA2" s="38">
        <f t="shared" si="4"/>
        <v>45817</v>
      </c>
      <c r="CB2" s="38">
        <f t="shared" si="4"/>
        <v>45824</v>
      </c>
      <c r="CC2" s="38">
        <f t="shared" si="4"/>
        <v>45831</v>
      </c>
      <c r="CD2" s="38">
        <f t="shared" si="4"/>
        <v>45838</v>
      </c>
      <c r="CE2" s="38">
        <f t="shared" si="4"/>
        <v>45845</v>
      </c>
      <c r="CF2" s="38">
        <f t="shared" si="4"/>
        <v>45852</v>
      </c>
      <c r="CG2" s="38">
        <f t="shared" si="4"/>
        <v>45859</v>
      </c>
      <c r="CH2" s="38">
        <f t="shared" si="4"/>
        <v>45866</v>
      </c>
      <c r="CI2" s="38">
        <f t="shared" si="4"/>
        <v>45873</v>
      </c>
      <c r="CJ2" s="38">
        <f t="shared" si="4"/>
        <v>45880</v>
      </c>
      <c r="CK2" s="38">
        <f t="shared" si="4"/>
        <v>45887</v>
      </c>
      <c r="CL2" s="38">
        <f t="shared" si="4"/>
        <v>45894</v>
      </c>
      <c r="CM2" s="38">
        <f t="shared" si="4"/>
        <v>45901</v>
      </c>
      <c r="CN2" s="38">
        <f t="shared" si="4"/>
        <v>45908</v>
      </c>
      <c r="CO2" s="38">
        <f t="shared" si="4"/>
        <v>45915</v>
      </c>
      <c r="CP2" s="38">
        <f t="shared" si="4"/>
        <v>45922</v>
      </c>
      <c r="CQ2" s="38">
        <f t="shared" si="4"/>
        <v>45929</v>
      </c>
      <c r="CR2" s="38">
        <f t="shared" si="4"/>
        <v>45936</v>
      </c>
      <c r="CS2" s="38">
        <f t="shared" si="4"/>
        <v>45943</v>
      </c>
      <c r="CT2" s="38">
        <f t="shared" si="4"/>
        <v>45950</v>
      </c>
      <c r="CU2" s="38">
        <f t="shared" si="4"/>
        <v>45957</v>
      </c>
      <c r="CV2" s="38">
        <f t="shared" si="4"/>
        <v>45964</v>
      </c>
      <c r="CW2" s="38">
        <f t="shared" si="4"/>
        <v>45971</v>
      </c>
      <c r="CX2" s="38">
        <f t="shared" si="4"/>
        <v>45978</v>
      </c>
      <c r="CY2" s="38">
        <f t="shared" si="4"/>
        <v>45985</v>
      </c>
      <c r="CZ2" s="38">
        <f t="shared" si="4"/>
        <v>45992</v>
      </c>
      <c r="DA2" s="38">
        <f t="shared" si="4"/>
        <v>45999</v>
      </c>
      <c r="DB2" s="38">
        <f t="shared" si="4"/>
        <v>46006</v>
      </c>
      <c r="DC2" s="39">
        <f t="shared" si="4"/>
        <v>46013</v>
      </c>
      <c r="DD2" s="39">
        <f>DC2+7</f>
        <v>46020</v>
      </c>
      <c r="DE2" s="38">
        <f>DATE(B11+2,1,1)</f>
        <v>46023</v>
      </c>
      <c r="DF2" s="38">
        <f>MAX(DA9:DG9)</f>
        <v>46027</v>
      </c>
      <c r="DG2" s="38">
        <f aca="true" t="shared" si="5" ref="DG2:FD2">DF2+7</f>
        <v>46034</v>
      </c>
      <c r="DH2" s="38">
        <f t="shared" si="5"/>
        <v>46041</v>
      </c>
      <c r="DI2" s="38">
        <f t="shared" si="5"/>
        <v>46048</v>
      </c>
      <c r="DJ2" s="38">
        <f t="shared" si="5"/>
        <v>46055</v>
      </c>
      <c r="DK2" s="38">
        <f t="shared" si="5"/>
        <v>46062</v>
      </c>
      <c r="DL2" s="38">
        <f t="shared" si="5"/>
        <v>46069</v>
      </c>
      <c r="DM2" s="38">
        <f t="shared" si="5"/>
        <v>46076</v>
      </c>
      <c r="DN2" s="38">
        <f t="shared" si="5"/>
        <v>46083</v>
      </c>
      <c r="DO2" s="38">
        <f t="shared" si="5"/>
        <v>46090</v>
      </c>
      <c r="DP2" s="38">
        <f t="shared" si="5"/>
        <v>46097</v>
      </c>
      <c r="DQ2" s="38">
        <f t="shared" si="5"/>
        <v>46104</v>
      </c>
      <c r="DR2" s="38">
        <f t="shared" si="5"/>
        <v>46111</v>
      </c>
      <c r="DS2" s="38">
        <f t="shared" si="5"/>
        <v>46118</v>
      </c>
      <c r="DT2" s="38">
        <f t="shared" si="5"/>
        <v>46125</v>
      </c>
      <c r="DU2" s="38">
        <f t="shared" si="5"/>
        <v>46132</v>
      </c>
      <c r="DV2" s="38">
        <f t="shared" si="5"/>
        <v>46139</v>
      </c>
      <c r="DW2" s="38">
        <f t="shared" si="5"/>
        <v>46146</v>
      </c>
      <c r="DX2" s="38">
        <f t="shared" si="5"/>
        <v>46153</v>
      </c>
      <c r="DY2" s="38">
        <f t="shared" si="5"/>
        <v>46160</v>
      </c>
      <c r="DZ2" s="38">
        <f t="shared" si="5"/>
        <v>46167</v>
      </c>
      <c r="EA2" s="38">
        <f t="shared" si="5"/>
        <v>46174</v>
      </c>
      <c r="EB2" s="38">
        <f t="shared" si="5"/>
        <v>46181</v>
      </c>
      <c r="EC2" s="38">
        <f t="shared" si="5"/>
        <v>46188</v>
      </c>
      <c r="ED2" s="38">
        <f t="shared" si="5"/>
        <v>46195</v>
      </c>
      <c r="EE2" s="38">
        <f t="shared" si="5"/>
        <v>46202</v>
      </c>
      <c r="EF2" s="38">
        <f t="shared" si="5"/>
        <v>46209</v>
      </c>
      <c r="EG2" s="38">
        <f t="shared" si="5"/>
        <v>46216</v>
      </c>
      <c r="EH2" s="38">
        <f t="shared" si="5"/>
        <v>46223</v>
      </c>
      <c r="EI2" s="38">
        <f t="shared" si="5"/>
        <v>46230</v>
      </c>
      <c r="EJ2" s="38">
        <f t="shared" si="5"/>
        <v>46237</v>
      </c>
      <c r="EK2" s="38">
        <f t="shared" si="5"/>
        <v>46244</v>
      </c>
      <c r="EL2" s="38">
        <f t="shared" si="5"/>
        <v>46251</v>
      </c>
      <c r="EM2" s="38">
        <f t="shared" si="5"/>
        <v>46258</v>
      </c>
      <c r="EN2" s="38">
        <f t="shared" si="5"/>
        <v>46265</v>
      </c>
      <c r="EO2" s="38">
        <f t="shared" si="5"/>
        <v>46272</v>
      </c>
      <c r="EP2" s="38">
        <f t="shared" si="5"/>
        <v>46279</v>
      </c>
      <c r="EQ2" s="38">
        <f t="shared" si="5"/>
        <v>46286</v>
      </c>
      <c r="ER2" s="38">
        <f t="shared" si="5"/>
        <v>46293</v>
      </c>
      <c r="ES2" s="38">
        <f t="shared" si="5"/>
        <v>46300</v>
      </c>
      <c r="ET2" s="38">
        <f t="shared" si="5"/>
        <v>46307</v>
      </c>
      <c r="EU2" s="38">
        <f t="shared" si="5"/>
        <v>46314</v>
      </c>
      <c r="EV2" s="38">
        <f t="shared" si="5"/>
        <v>46321</v>
      </c>
      <c r="EW2" s="38">
        <f t="shared" si="5"/>
        <v>46328</v>
      </c>
      <c r="EX2" s="38">
        <f t="shared" si="5"/>
        <v>46335</v>
      </c>
      <c r="EY2" s="38">
        <f t="shared" si="5"/>
        <v>46342</v>
      </c>
      <c r="EZ2" s="38">
        <f t="shared" si="5"/>
        <v>46349</v>
      </c>
      <c r="FA2" s="38">
        <f t="shared" si="5"/>
        <v>46356</v>
      </c>
      <c r="FB2" s="38">
        <f t="shared" si="5"/>
        <v>46363</v>
      </c>
      <c r="FC2" s="38">
        <f t="shared" si="5"/>
        <v>46370</v>
      </c>
      <c r="FD2" s="39">
        <f t="shared" si="5"/>
        <v>46377</v>
      </c>
      <c r="FE2" s="39">
        <f>FD2+7</f>
        <v>46384</v>
      </c>
    </row>
    <row r="3" spans="1:161" ht="13.5">
      <c r="A3" s="35"/>
      <c r="B3" s="40">
        <f>WEEKDAY(DATE(B11,1,1))</f>
        <v>2</v>
      </c>
      <c r="C3" s="41">
        <f>C2</f>
        <v>45292</v>
      </c>
      <c r="D3" s="41">
        <f>D2</f>
        <v>45292</v>
      </c>
      <c r="AZ3" s="42">
        <f>AZ9</f>
        <v>45656</v>
      </c>
      <c r="BB3" s="43"/>
      <c r="BC3" s="41">
        <f>WEEKDAY(BC2)</f>
        <v>2</v>
      </c>
      <c r="BD3" s="41">
        <f>WEEKDAY(BD2)</f>
        <v>4</v>
      </c>
      <c r="BE3" s="41">
        <f>BE2</f>
        <v>45663</v>
      </c>
      <c r="DD3" s="41">
        <f>WEEKDAY(DD2)</f>
        <v>2</v>
      </c>
      <c r="DE3" s="41">
        <f>WEEKDAY(DE2)</f>
        <v>5</v>
      </c>
      <c r="DF3" s="41">
        <f>DF2</f>
        <v>46027</v>
      </c>
      <c r="FE3" s="41">
        <f>WEEKDAY(FE2)</f>
        <v>2</v>
      </c>
    </row>
    <row r="4" spans="1:162" ht="13.5">
      <c r="A4" s="35"/>
      <c r="B4" s="44"/>
      <c r="C4" s="4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>
        <f>WEEKDAY(BC3)</f>
        <v>2</v>
      </c>
      <c r="BD4" s="35">
        <f>WEEKDAY(BD3)</f>
        <v>4</v>
      </c>
      <c r="BE4" s="35" t="s">
        <v>4</v>
      </c>
      <c r="BF4" s="35"/>
      <c r="DD4" s="35">
        <f>WEEKDAY(DD3)</f>
        <v>2</v>
      </c>
      <c r="DE4" s="35">
        <f>WEEKDAY(DE3)</f>
        <v>5</v>
      </c>
      <c r="DF4" s="31" t="s">
        <v>4</v>
      </c>
      <c r="FF4" s="31" t="s">
        <v>4</v>
      </c>
    </row>
    <row r="5" spans="1:162" ht="13.5">
      <c r="A5" s="35"/>
      <c r="B5" s="44"/>
      <c r="C5" s="60">
        <f>C1</f>
        <v>1</v>
      </c>
      <c r="D5" s="60">
        <f aca="true" t="shared" si="6" ref="D5:BO5">D1</f>
        <v>2</v>
      </c>
      <c r="E5" s="60">
        <f t="shared" si="6"/>
        <v>3</v>
      </c>
      <c r="F5" s="60">
        <f t="shared" si="6"/>
        <v>4</v>
      </c>
      <c r="G5" s="60">
        <f t="shared" si="6"/>
        <v>5</v>
      </c>
      <c r="H5" s="60">
        <f t="shared" si="6"/>
        <v>6</v>
      </c>
      <c r="I5" s="60">
        <f t="shared" si="6"/>
        <v>7</v>
      </c>
      <c r="J5" s="60">
        <f t="shared" si="6"/>
        <v>8</v>
      </c>
      <c r="K5" s="60">
        <f t="shared" si="6"/>
        <v>9</v>
      </c>
      <c r="L5" s="60">
        <f t="shared" si="6"/>
        <v>10</v>
      </c>
      <c r="M5" s="60">
        <f t="shared" si="6"/>
        <v>11</v>
      </c>
      <c r="N5" s="60">
        <f t="shared" si="6"/>
        <v>12</v>
      </c>
      <c r="O5" s="60">
        <f t="shared" si="6"/>
        <v>13</v>
      </c>
      <c r="P5" s="60">
        <f t="shared" si="6"/>
        <v>14</v>
      </c>
      <c r="Q5" s="60">
        <f t="shared" si="6"/>
        <v>15</v>
      </c>
      <c r="R5" s="60">
        <f t="shared" si="6"/>
        <v>16</v>
      </c>
      <c r="S5" s="60">
        <f t="shared" si="6"/>
        <v>17</v>
      </c>
      <c r="T5" s="60">
        <f t="shared" si="6"/>
        <v>18</v>
      </c>
      <c r="U5" s="60">
        <f t="shared" si="6"/>
        <v>19</v>
      </c>
      <c r="V5" s="60">
        <f t="shared" si="6"/>
        <v>20</v>
      </c>
      <c r="W5" s="60">
        <f t="shared" si="6"/>
        <v>21</v>
      </c>
      <c r="X5" s="60">
        <f t="shared" si="6"/>
        <v>22</v>
      </c>
      <c r="Y5" s="60">
        <f t="shared" si="6"/>
        <v>23</v>
      </c>
      <c r="Z5" s="60">
        <f t="shared" si="6"/>
        <v>24</v>
      </c>
      <c r="AA5" s="60">
        <f t="shared" si="6"/>
        <v>25</v>
      </c>
      <c r="AB5" s="60">
        <f t="shared" si="6"/>
        <v>26</v>
      </c>
      <c r="AC5" s="60">
        <f t="shared" si="6"/>
        <v>27</v>
      </c>
      <c r="AD5" s="60">
        <f t="shared" si="6"/>
        <v>28</v>
      </c>
      <c r="AE5" s="60">
        <f t="shared" si="6"/>
        <v>29</v>
      </c>
      <c r="AF5" s="60">
        <f t="shared" si="6"/>
        <v>30</v>
      </c>
      <c r="AG5" s="60">
        <f t="shared" si="6"/>
        <v>31</v>
      </c>
      <c r="AH5" s="60">
        <f t="shared" si="6"/>
        <v>32</v>
      </c>
      <c r="AI5" s="60">
        <f t="shared" si="6"/>
        <v>33</v>
      </c>
      <c r="AJ5" s="60">
        <f t="shared" si="6"/>
        <v>34</v>
      </c>
      <c r="AK5" s="60">
        <f t="shared" si="6"/>
        <v>35</v>
      </c>
      <c r="AL5" s="60">
        <f t="shared" si="6"/>
        <v>36</v>
      </c>
      <c r="AM5" s="60">
        <f t="shared" si="6"/>
        <v>37</v>
      </c>
      <c r="AN5" s="60">
        <f t="shared" si="6"/>
        <v>38</v>
      </c>
      <c r="AO5" s="60">
        <f t="shared" si="6"/>
        <v>39</v>
      </c>
      <c r="AP5" s="60">
        <f t="shared" si="6"/>
        <v>40</v>
      </c>
      <c r="AQ5" s="60">
        <f t="shared" si="6"/>
        <v>41</v>
      </c>
      <c r="AR5" s="60">
        <f t="shared" si="6"/>
        <v>42</v>
      </c>
      <c r="AS5" s="60">
        <f t="shared" si="6"/>
        <v>43</v>
      </c>
      <c r="AT5" s="60">
        <f t="shared" si="6"/>
        <v>44</v>
      </c>
      <c r="AU5" s="60">
        <f t="shared" si="6"/>
        <v>45</v>
      </c>
      <c r="AV5" s="60">
        <f t="shared" si="6"/>
        <v>46</v>
      </c>
      <c r="AW5" s="60">
        <f t="shared" si="6"/>
        <v>47</v>
      </c>
      <c r="AX5" s="60">
        <f t="shared" si="6"/>
        <v>48</v>
      </c>
      <c r="AY5" s="60">
        <f t="shared" si="6"/>
        <v>49</v>
      </c>
      <c r="AZ5" s="60">
        <f t="shared" si="6"/>
        <v>50</v>
      </c>
      <c r="BA5" s="60">
        <f t="shared" si="6"/>
        <v>51</v>
      </c>
      <c r="BB5" s="60">
        <f t="shared" si="6"/>
        <v>52</v>
      </c>
      <c r="BC5" s="60">
        <f t="shared" si="6"/>
        <v>53</v>
      </c>
      <c r="BD5" s="60">
        <f t="shared" si="6"/>
        <v>1</v>
      </c>
      <c r="BE5" s="60">
        <f t="shared" si="6"/>
        <v>1</v>
      </c>
      <c r="BF5" s="60">
        <f t="shared" si="6"/>
        <v>2</v>
      </c>
      <c r="BG5" s="60">
        <f t="shared" si="6"/>
        <v>3</v>
      </c>
      <c r="BH5" s="60">
        <f t="shared" si="6"/>
        <v>4</v>
      </c>
      <c r="BI5" s="60">
        <f t="shared" si="6"/>
        <v>5</v>
      </c>
      <c r="BJ5" s="60">
        <f t="shared" si="6"/>
        <v>6</v>
      </c>
      <c r="BK5" s="60">
        <f t="shared" si="6"/>
        <v>7</v>
      </c>
      <c r="BL5" s="60">
        <f t="shared" si="6"/>
        <v>8</v>
      </c>
      <c r="BM5" s="60">
        <f t="shared" si="6"/>
        <v>9</v>
      </c>
      <c r="BN5" s="60">
        <f t="shared" si="6"/>
        <v>10</v>
      </c>
      <c r="BO5" s="60">
        <f t="shared" si="6"/>
        <v>11</v>
      </c>
      <c r="BP5" s="60">
        <f aca="true" t="shared" si="7" ref="BP5:EA5">BP1</f>
        <v>12</v>
      </c>
      <c r="BQ5" s="60">
        <f t="shared" si="7"/>
        <v>13</v>
      </c>
      <c r="BR5" s="60">
        <f t="shared" si="7"/>
        <v>14</v>
      </c>
      <c r="BS5" s="60">
        <f t="shared" si="7"/>
        <v>15</v>
      </c>
      <c r="BT5" s="60">
        <f t="shared" si="7"/>
        <v>16</v>
      </c>
      <c r="BU5" s="60">
        <f t="shared" si="7"/>
        <v>17</v>
      </c>
      <c r="BV5" s="60">
        <f t="shared" si="7"/>
        <v>18</v>
      </c>
      <c r="BW5" s="60">
        <f t="shared" si="7"/>
        <v>19</v>
      </c>
      <c r="BX5" s="60">
        <f t="shared" si="7"/>
        <v>20</v>
      </c>
      <c r="BY5" s="60">
        <f t="shared" si="7"/>
        <v>21</v>
      </c>
      <c r="BZ5" s="60">
        <f t="shared" si="7"/>
        <v>22</v>
      </c>
      <c r="CA5" s="60">
        <f t="shared" si="7"/>
        <v>23</v>
      </c>
      <c r="CB5" s="60">
        <f t="shared" si="7"/>
        <v>24</v>
      </c>
      <c r="CC5" s="60">
        <f t="shared" si="7"/>
        <v>25</v>
      </c>
      <c r="CD5" s="60">
        <f t="shared" si="7"/>
        <v>26</v>
      </c>
      <c r="CE5" s="60">
        <f t="shared" si="7"/>
        <v>27</v>
      </c>
      <c r="CF5" s="60">
        <f t="shared" si="7"/>
        <v>28</v>
      </c>
      <c r="CG5" s="60">
        <f t="shared" si="7"/>
        <v>29</v>
      </c>
      <c r="CH5" s="60">
        <f t="shared" si="7"/>
        <v>30</v>
      </c>
      <c r="CI5" s="60">
        <f t="shared" si="7"/>
        <v>31</v>
      </c>
      <c r="CJ5" s="60">
        <f t="shared" si="7"/>
        <v>32</v>
      </c>
      <c r="CK5" s="60">
        <f t="shared" si="7"/>
        <v>33</v>
      </c>
      <c r="CL5" s="60">
        <f t="shared" si="7"/>
        <v>34</v>
      </c>
      <c r="CM5" s="60">
        <f t="shared" si="7"/>
        <v>35</v>
      </c>
      <c r="CN5" s="60">
        <f t="shared" si="7"/>
        <v>36</v>
      </c>
      <c r="CO5" s="60">
        <f t="shared" si="7"/>
        <v>37</v>
      </c>
      <c r="CP5" s="60">
        <f t="shared" si="7"/>
        <v>38</v>
      </c>
      <c r="CQ5" s="60">
        <f t="shared" si="7"/>
        <v>39</v>
      </c>
      <c r="CR5" s="60">
        <f t="shared" si="7"/>
        <v>40</v>
      </c>
      <c r="CS5" s="60">
        <f t="shared" si="7"/>
        <v>41</v>
      </c>
      <c r="CT5" s="60">
        <f t="shared" si="7"/>
        <v>42</v>
      </c>
      <c r="CU5" s="60">
        <f t="shared" si="7"/>
        <v>43</v>
      </c>
      <c r="CV5" s="60">
        <f t="shared" si="7"/>
        <v>44</v>
      </c>
      <c r="CW5" s="60">
        <f t="shared" si="7"/>
        <v>45</v>
      </c>
      <c r="CX5" s="60">
        <f t="shared" si="7"/>
        <v>46</v>
      </c>
      <c r="CY5" s="60">
        <f t="shared" si="7"/>
        <v>47</v>
      </c>
      <c r="CZ5" s="60">
        <f t="shared" si="7"/>
        <v>48</v>
      </c>
      <c r="DA5" s="60">
        <f t="shared" si="7"/>
        <v>49</v>
      </c>
      <c r="DB5" s="60">
        <f t="shared" si="7"/>
        <v>50</v>
      </c>
      <c r="DC5" s="60">
        <f t="shared" si="7"/>
        <v>51</v>
      </c>
      <c r="DD5" s="60">
        <f t="shared" si="7"/>
        <v>52</v>
      </c>
      <c r="DE5" s="60">
        <f t="shared" si="7"/>
        <v>52</v>
      </c>
      <c r="DF5" s="60">
        <f t="shared" si="7"/>
        <v>1</v>
      </c>
      <c r="DG5" s="60">
        <f t="shared" si="7"/>
        <v>2</v>
      </c>
      <c r="DH5" s="60">
        <f t="shared" si="7"/>
        <v>3</v>
      </c>
      <c r="DI5" s="60">
        <f t="shared" si="7"/>
        <v>4</v>
      </c>
      <c r="DJ5" s="60">
        <f t="shared" si="7"/>
        <v>5</v>
      </c>
      <c r="DK5" s="60">
        <f t="shared" si="7"/>
        <v>6</v>
      </c>
      <c r="DL5" s="60">
        <f t="shared" si="7"/>
        <v>7</v>
      </c>
      <c r="DM5" s="60">
        <f t="shared" si="7"/>
        <v>8</v>
      </c>
      <c r="DN5" s="60">
        <f t="shared" si="7"/>
        <v>9</v>
      </c>
      <c r="DO5" s="60">
        <f t="shared" si="7"/>
        <v>10</v>
      </c>
      <c r="DP5" s="60">
        <f t="shared" si="7"/>
        <v>11</v>
      </c>
      <c r="DQ5" s="60">
        <f t="shared" si="7"/>
        <v>12</v>
      </c>
      <c r="DR5" s="60">
        <f t="shared" si="7"/>
        <v>13</v>
      </c>
      <c r="DS5" s="60">
        <f t="shared" si="7"/>
        <v>14</v>
      </c>
      <c r="DT5" s="60">
        <f t="shared" si="7"/>
        <v>15</v>
      </c>
      <c r="DU5" s="60">
        <f t="shared" si="7"/>
        <v>16</v>
      </c>
      <c r="DV5" s="60">
        <f t="shared" si="7"/>
        <v>17</v>
      </c>
      <c r="DW5" s="60">
        <f t="shared" si="7"/>
        <v>18</v>
      </c>
      <c r="DX5" s="60">
        <f t="shared" si="7"/>
        <v>19</v>
      </c>
      <c r="DY5" s="60">
        <f t="shared" si="7"/>
        <v>20</v>
      </c>
      <c r="DZ5" s="60">
        <f t="shared" si="7"/>
        <v>21</v>
      </c>
      <c r="EA5" s="60">
        <f t="shared" si="7"/>
        <v>22</v>
      </c>
      <c r="EB5" s="60">
        <f aca="true" t="shared" si="8" ref="EB5:FE5">EB1</f>
        <v>23</v>
      </c>
      <c r="EC5" s="60">
        <f t="shared" si="8"/>
        <v>24</v>
      </c>
      <c r="ED5" s="60">
        <f t="shared" si="8"/>
        <v>25</v>
      </c>
      <c r="EE5" s="60">
        <f t="shared" si="8"/>
        <v>26</v>
      </c>
      <c r="EF5" s="60">
        <f t="shared" si="8"/>
        <v>27</v>
      </c>
      <c r="EG5" s="60">
        <f t="shared" si="8"/>
        <v>28</v>
      </c>
      <c r="EH5" s="60">
        <f t="shared" si="8"/>
        <v>29</v>
      </c>
      <c r="EI5" s="60">
        <f t="shared" si="8"/>
        <v>30</v>
      </c>
      <c r="EJ5" s="60">
        <f t="shared" si="8"/>
        <v>31</v>
      </c>
      <c r="EK5" s="60">
        <f t="shared" si="8"/>
        <v>32</v>
      </c>
      <c r="EL5" s="60">
        <f t="shared" si="8"/>
        <v>33</v>
      </c>
      <c r="EM5" s="60">
        <f t="shared" si="8"/>
        <v>34</v>
      </c>
      <c r="EN5" s="60">
        <f t="shared" si="8"/>
        <v>35</v>
      </c>
      <c r="EO5" s="60">
        <f t="shared" si="8"/>
        <v>36</v>
      </c>
      <c r="EP5" s="60">
        <f t="shared" si="8"/>
        <v>37</v>
      </c>
      <c r="EQ5" s="60">
        <f t="shared" si="8"/>
        <v>38</v>
      </c>
      <c r="ER5" s="60">
        <f t="shared" si="8"/>
        <v>39</v>
      </c>
      <c r="ES5" s="60">
        <f t="shared" si="8"/>
        <v>40</v>
      </c>
      <c r="ET5" s="60">
        <f t="shared" si="8"/>
        <v>41</v>
      </c>
      <c r="EU5" s="60">
        <f t="shared" si="8"/>
        <v>42</v>
      </c>
      <c r="EV5" s="60">
        <f t="shared" si="8"/>
        <v>43</v>
      </c>
      <c r="EW5" s="60">
        <f t="shared" si="8"/>
        <v>44</v>
      </c>
      <c r="EX5" s="60">
        <f t="shared" si="8"/>
        <v>45</v>
      </c>
      <c r="EY5" s="60">
        <f t="shared" si="8"/>
        <v>46</v>
      </c>
      <c r="EZ5" s="60">
        <f t="shared" si="8"/>
        <v>47</v>
      </c>
      <c r="FA5" s="60">
        <f t="shared" si="8"/>
        <v>48</v>
      </c>
      <c r="FB5" s="60">
        <f t="shared" si="8"/>
        <v>49</v>
      </c>
      <c r="FC5" s="60">
        <f t="shared" si="8"/>
        <v>50</v>
      </c>
      <c r="FD5" s="60">
        <f t="shared" si="8"/>
        <v>51</v>
      </c>
      <c r="FE5" s="60">
        <f t="shared" si="8"/>
        <v>52</v>
      </c>
      <c r="FF5" s="31" t="s">
        <v>4</v>
      </c>
    </row>
    <row r="6" spans="1:162" ht="13.5">
      <c r="A6" s="35"/>
      <c r="B6" s="46">
        <f>LOOKUP(B3,D7:J7,D9:J9)</f>
        <v>45292</v>
      </c>
      <c r="C6" s="35"/>
      <c r="D6" s="47">
        <f aca="true" t="shared" si="9" ref="D6:K6">D8</f>
        <v>45292</v>
      </c>
      <c r="E6" s="47">
        <f t="shared" si="9"/>
        <v>45293</v>
      </c>
      <c r="F6" s="47">
        <f t="shared" si="9"/>
        <v>45294</v>
      </c>
      <c r="G6" s="47">
        <f t="shared" si="9"/>
        <v>45295</v>
      </c>
      <c r="H6" s="47">
        <f t="shared" si="9"/>
        <v>45296</v>
      </c>
      <c r="I6" s="47">
        <f t="shared" si="9"/>
        <v>45297</v>
      </c>
      <c r="J6" s="47">
        <f t="shared" si="9"/>
        <v>45298</v>
      </c>
      <c r="K6" s="47">
        <f t="shared" si="9"/>
        <v>41280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47">
        <f aca="true" t="shared" si="10" ref="AZ6:BG6">AZ8</f>
        <v>45658</v>
      </c>
      <c r="BA6" s="47">
        <f t="shared" si="10"/>
        <v>45659</v>
      </c>
      <c r="BB6" s="47">
        <f t="shared" si="10"/>
        <v>45660</v>
      </c>
      <c r="BC6" s="47">
        <f t="shared" si="10"/>
        <v>45661</v>
      </c>
      <c r="BD6" s="47">
        <f t="shared" si="10"/>
        <v>45662</v>
      </c>
      <c r="BE6" s="47">
        <f t="shared" si="10"/>
        <v>45663</v>
      </c>
      <c r="BF6" s="47">
        <f t="shared" si="10"/>
        <v>45664</v>
      </c>
      <c r="BG6" s="47">
        <f t="shared" si="10"/>
        <v>41280</v>
      </c>
      <c r="CS6" s="35"/>
      <c r="CT6" s="35"/>
      <c r="CU6" s="35"/>
      <c r="CV6" s="35"/>
      <c r="CW6" s="35"/>
      <c r="CX6" s="35"/>
      <c r="CY6" s="35"/>
      <c r="CZ6" s="35"/>
      <c r="DA6" s="47">
        <f aca="true" t="shared" si="11" ref="DA6:DH6">DA8</f>
        <v>46023</v>
      </c>
      <c r="DB6" s="47">
        <f t="shared" si="11"/>
        <v>46024</v>
      </c>
      <c r="DC6" s="47">
        <f t="shared" si="11"/>
        <v>46025</v>
      </c>
      <c r="DD6" s="47">
        <f t="shared" si="11"/>
        <v>46026</v>
      </c>
      <c r="DE6" s="47">
        <f t="shared" si="11"/>
        <v>46027</v>
      </c>
      <c r="DF6" s="47">
        <f t="shared" si="11"/>
        <v>46028</v>
      </c>
      <c r="DG6" s="47">
        <f t="shared" si="11"/>
        <v>46029</v>
      </c>
      <c r="DH6" s="47">
        <f t="shared" si="11"/>
        <v>41280</v>
      </c>
      <c r="FF6" s="31" t="s">
        <v>4</v>
      </c>
    </row>
    <row r="7" spans="1:112" ht="13.5">
      <c r="A7" s="35"/>
      <c r="B7" s="48" t="str">
        <f>IF(OR(B3=1,B3=2),"Week 1","Week 2")</f>
        <v>Week 1</v>
      </c>
      <c r="C7" s="35"/>
      <c r="D7" s="35">
        <f>WEEKDAY(D8)</f>
        <v>2</v>
      </c>
      <c r="E7" s="35">
        <f aca="true" t="shared" si="12" ref="E7:K7">WEEKDAY(E8)</f>
        <v>3</v>
      </c>
      <c r="F7" s="35">
        <f t="shared" si="12"/>
        <v>4</v>
      </c>
      <c r="G7" s="35">
        <f t="shared" si="12"/>
        <v>5</v>
      </c>
      <c r="H7" s="35">
        <f t="shared" si="12"/>
        <v>6</v>
      </c>
      <c r="I7" s="35">
        <f t="shared" si="12"/>
        <v>7</v>
      </c>
      <c r="J7" s="35">
        <f t="shared" si="12"/>
        <v>1</v>
      </c>
      <c r="K7" s="35">
        <f t="shared" si="12"/>
        <v>1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>
        <f aca="true" t="shared" si="13" ref="AR7:AY7">WEEKDAY(AR8)</f>
        <v>3</v>
      </c>
      <c r="AS7" s="35">
        <f t="shared" si="13"/>
        <v>4</v>
      </c>
      <c r="AT7" s="35">
        <f t="shared" si="13"/>
        <v>5</v>
      </c>
      <c r="AU7" s="35">
        <f t="shared" si="13"/>
        <v>6</v>
      </c>
      <c r="AV7" s="35">
        <f t="shared" si="13"/>
        <v>7</v>
      </c>
      <c r="AW7" s="35">
        <f t="shared" si="13"/>
        <v>1</v>
      </c>
      <c r="AX7" s="35">
        <f t="shared" si="13"/>
        <v>2</v>
      </c>
      <c r="AY7" s="35">
        <f t="shared" si="13"/>
        <v>3</v>
      </c>
      <c r="AZ7" s="35">
        <f>WEEKDAY(AZ8)</f>
        <v>4</v>
      </c>
      <c r="BA7" s="35">
        <f aca="true" t="shared" si="14" ref="BA7:BG7">WEEKDAY(BA8)</f>
        <v>5</v>
      </c>
      <c r="BB7" s="35">
        <f t="shared" si="14"/>
        <v>6</v>
      </c>
      <c r="BC7" s="35">
        <f t="shared" si="14"/>
        <v>7</v>
      </c>
      <c r="BD7" s="35">
        <f t="shared" si="14"/>
        <v>1</v>
      </c>
      <c r="BE7" s="35">
        <f t="shared" si="14"/>
        <v>2</v>
      </c>
      <c r="BF7" s="35">
        <f t="shared" si="14"/>
        <v>3</v>
      </c>
      <c r="BG7" s="35">
        <f t="shared" si="14"/>
        <v>1</v>
      </c>
      <c r="CS7" s="35">
        <f aca="true" t="shared" si="15" ref="CS7:CZ7">WEEKDAY(CS8)</f>
        <v>4</v>
      </c>
      <c r="CT7" s="35">
        <f t="shared" si="15"/>
        <v>5</v>
      </c>
      <c r="CU7" s="35">
        <f t="shared" si="15"/>
        <v>6</v>
      </c>
      <c r="CV7" s="35">
        <f t="shared" si="15"/>
        <v>7</v>
      </c>
      <c r="CW7" s="35">
        <f t="shared" si="15"/>
        <v>1</v>
      </c>
      <c r="CX7" s="35">
        <f t="shared" si="15"/>
        <v>2</v>
      </c>
      <c r="CY7" s="35">
        <f t="shared" si="15"/>
        <v>3</v>
      </c>
      <c r="CZ7" s="35">
        <f t="shared" si="15"/>
        <v>4</v>
      </c>
      <c r="DA7" s="35">
        <f>WEEKDAY(DA8)</f>
        <v>5</v>
      </c>
      <c r="DB7" s="35">
        <f aca="true" t="shared" si="16" ref="DB7:DH7">WEEKDAY(DB8)</f>
        <v>6</v>
      </c>
      <c r="DC7" s="35">
        <f t="shared" si="16"/>
        <v>7</v>
      </c>
      <c r="DD7" s="35">
        <f t="shared" si="16"/>
        <v>1</v>
      </c>
      <c r="DE7" s="35">
        <f t="shared" si="16"/>
        <v>2</v>
      </c>
      <c r="DF7" s="35">
        <f t="shared" si="16"/>
        <v>3</v>
      </c>
      <c r="DG7" s="35">
        <f t="shared" si="16"/>
        <v>4</v>
      </c>
      <c r="DH7" s="35">
        <f t="shared" si="16"/>
        <v>1</v>
      </c>
    </row>
    <row r="8" spans="1:112" ht="13.5">
      <c r="A8" s="35"/>
      <c r="B8" s="49"/>
      <c r="C8" s="35"/>
      <c r="D8" s="50">
        <f>DATE(B11,1,1)</f>
        <v>45292</v>
      </c>
      <c r="E8" s="50">
        <f aca="true" t="shared" si="17" ref="E8:J8">D8+1</f>
        <v>45293</v>
      </c>
      <c r="F8" s="50">
        <f t="shared" si="17"/>
        <v>45294</v>
      </c>
      <c r="G8" s="50">
        <f t="shared" si="17"/>
        <v>45295</v>
      </c>
      <c r="H8" s="50">
        <f t="shared" si="17"/>
        <v>45296</v>
      </c>
      <c r="I8" s="50">
        <f t="shared" si="17"/>
        <v>45297</v>
      </c>
      <c r="J8" s="50">
        <f t="shared" si="17"/>
        <v>45298</v>
      </c>
      <c r="K8" s="51">
        <v>41280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50">
        <f aca="true" t="shared" si="18" ref="AR8:AY8">AS8-1</f>
        <v>45650</v>
      </c>
      <c r="AS8" s="50">
        <f t="shared" si="18"/>
        <v>45651</v>
      </c>
      <c r="AT8" s="50">
        <f t="shared" si="18"/>
        <v>45652</v>
      </c>
      <c r="AU8" s="50">
        <f t="shared" si="18"/>
        <v>45653</v>
      </c>
      <c r="AV8" s="50">
        <f t="shared" si="18"/>
        <v>45654</v>
      </c>
      <c r="AW8" s="50">
        <f t="shared" si="18"/>
        <v>45655</v>
      </c>
      <c r="AX8" s="50">
        <f t="shared" si="18"/>
        <v>45656</v>
      </c>
      <c r="AY8" s="50">
        <f t="shared" si="18"/>
        <v>45657</v>
      </c>
      <c r="AZ8" s="52">
        <f>DATE(B11+1,1,1)</f>
        <v>45658</v>
      </c>
      <c r="BA8" s="50">
        <f aca="true" t="shared" si="19" ref="BA8:BF8">AZ8+1</f>
        <v>45659</v>
      </c>
      <c r="BB8" s="50">
        <f t="shared" si="19"/>
        <v>45660</v>
      </c>
      <c r="BC8" s="50">
        <f t="shared" si="19"/>
        <v>45661</v>
      </c>
      <c r="BD8" s="50">
        <f t="shared" si="19"/>
        <v>45662</v>
      </c>
      <c r="BE8" s="50">
        <f t="shared" si="19"/>
        <v>45663</v>
      </c>
      <c r="BF8" s="50">
        <f t="shared" si="19"/>
        <v>45664</v>
      </c>
      <c r="BG8" s="51">
        <v>41280</v>
      </c>
      <c r="CS8" s="50">
        <f aca="true" t="shared" si="20" ref="CS8:CZ8">CT8-1</f>
        <v>46015</v>
      </c>
      <c r="CT8" s="50">
        <f t="shared" si="20"/>
        <v>46016</v>
      </c>
      <c r="CU8" s="50">
        <f t="shared" si="20"/>
        <v>46017</v>
      </c>
      <c r="CV8" s="50">
        <f t="shared" si="20"/>
        <v>46018</v>
      </c>
      <c r="CW8" s="50">
        <f t="shared" si="20"/>
        <v>46019</v>
      </c>
      <c r="CX8" s="50">
        <f t="shared" si="20"/>
        <v>46020</v>
      </c>
      <c r="CY8" s="50">
        <f t="shared" si="20"/>
        <v>46021</v>
      </c>
      <c r="CZ8" s="50">
        <f t="shared" si="20"/>
        <v>46022</v>
      </c>
      <c r="DA8" s="52">
        <f>DATE(B11+2,1,1)</f>
        <v>46023</v>
      </c>
      <c r="DB8" s="50">
        <f aca="true" t="shared" si="21" ref="DB8:DG8">DA8+1</f>
        <v>46024</v>
      </c>
      <c r="DC8" s="50">
        <f t="shared" si="21"/>
        <v>46025</v>
      </c>
      <c r="DD8" s="50">
        <f t="shared" si="21"/>
        <v>46026</v>
      </c>
      <c r="DE8" s="50">
        <f t="shared" si="21"/>
        <v>46027</v>
      </c>
      <c r="DF8" s="50">
        <f t="shared" si="21"/>
        <v>46028</v>
      </c>
      <c r="DG8" s="50">
        <f t="shared" si="21"/>
        <v>46029</v>
      </c>
      <c r="DH8" s="51">
        <v>41280</v>
      </c>
    </row>
    <row r="9" spans="1:112" ht="13.5">
      <c r="A9" s="35"/>
      <c r="B9" s="46">
        <f ca="1">IF(WEEKDAY(TODAY())=6,TODAY()-4,IF(WEEKDAY(TODAY())=7,TODAY()-5,IF(WEEKDAY(TODAY())=1,TODAY()-6,IF(WEEKDAY(TODAY())=5,TODAY()-3,IF(WEEKDAY(TODAY())=4,TODAY()-2,IF(WEEKDAY(TODAY())=3,TODAY()-1,TODAY()))))))</f>
        <v>45334</v>
      </c>
      <c r="C9" s="35"/>
      <c r="D9" s="50">
        <f aca="true" t="shared" si="22" ref="D9:K9">IF(WEEKDAY(D8)=1,D8-6,IF(WEEKDAY(D8)=3,D8-1,IF(WEEKDAY(D8)=4,D8-2,IF(WEEKDAY(D8)=5,D8-3,IF(WEEKDAY(D8)=6,D8-4,IF(WEEKDAY(D8)=7,D8-5,D8))))))</f>
        <v>45292</v>
      </c>
      <c r="E9" s="50">
        <f t="shared" si="22"/>
        <v>45292</v>
      </c>
      <c r="F9" s="50">
        <f t="shared" si="22"/>
        <v>45292</v>
      </c>
      <c r="G9" s="50">
        <f t="shared" si="22"/>
        <v>45292</v>
      </c>
      <c r="H9" s="50">
        <f t="shared" si="22"/>
        <v>45292</v>
      </c>
      <c r="I9" s="50">
        <f t="shared" si="22"/>
        <v>45292</v>
      </c>
      <c r="J9" s="50">
        <f t="shared" si="22"/>
        <v>45292</v>
      </c>
      <c r="K9" s="50">
        <f t="shared" si="22"/>
        <v>41274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50">
        <f aca="true" t="shared" si="23" ref="AR9:BG9">IF(WEEKDAY(AR8)=1,AR8-6,IF(WEEKDAY(AR8)=3,AR8-1,IF(WEEKDAY(AR8)=4,AR8-2,IF(WEEKDAY(AR8)=5,AR8-3,IF(WEEKDAY(AR8)=6,AR8-4,IF(WEEKDAY(AR8)=7,AR8-5,AR8))))))</f>
        <v>45649</v>
      </c>
      <c r="AS9" s="50">
        <f t="shared" si="23"/>
        <v>45649</v>
      </c>
      <c r="AT9" s="50">
        <f t="shared" si="23"/>
        <v>45649</v>
      </c>
      <c r="AU9" s="50">
        <f t="shared" si="23"/>
        <v>45649</v>
      </c>
      <c r="AV9" s="50">
        <f t="shared" si="23"/>
        <v>45649</v>
      </c>
      <c r="AW9" s="50">
        <f t="shared" si="23"/>
        <v>45649</v>
      </c>
      <c r="AX9" s="50">
        <f t="shared" si="23"/>
        <v>45656</v>
      </c>
      <c r="AY9" s="50">
        <f t="shared" si="23"/>
        <v>45656</v>
      </c>
      <c r="AZ9" s="50">
        <f t="shared" si="23"/>
        <v>45656</v>
      </c>
      <c r="BA9" s="50">
        <f t="shared" si="23"/>
        <v>45656</v>
      </c>
      <c r="BB9" s="50">
        <f t="shared" si="23"/>
        <v>45656</v>
      </c>
      <c r="BC9" s="50">
        <f t="shared" si="23"/>
        <v>45656</v>
      </c>
      <c r="BD9" s="50">
        <f t="shared" si="23"/>
        <v>45656</v>
      </c>
      <c r="BE9" s="50">
        <f t="shared" si="23"/>
        <v>45663</v>
      </c>
      <c r="BF9" s="50">
        <f t="shared" si="23"/>
        <v>45663</v>
      </c>
      <c r="BG9" s="50">
        <f t="shared" si="23"/>
        <v>41274</v>
      </c>
      <c r="CS9" s="50">
        <f aca="true" t="shared" si="24" ref="CS9:DH9">IF(WEEKDAY(CS8)=1,CS8-6,IF(WEEKDAY(CS8)=3,CS8-1,IF(WEEKDAY(CS8)=4,CS8-2,IF(WEEKDAY(CS8)=5,CS8-3,IF(WEEKDAY(CS8)=6,CS8-4,IF(WEEKDAY(CS8)=7,CS8-5,CS8))))))</f>
        <v>46013</v>
      </c>
      <c r="CT9" s="50">
        <f t="shared" si="24"/>
        <v>46013</v>
      </c>
      <c r="CU9" s="50">
        <f t="shared" si="24"/>
        <v>46013</v>
      </c>
      <c r="CV9" s="50">
        <f t="shared" si="24"/>
        <v>46013</v>
      </c>
      <c r="CW9" s="50">
        <f t="shared" si="24"/>
        <v>46013</v>
      </c>
      <c r="CX9" s="50">
        <f t="shared" si="24"/>
        <v>46020</v>
      </c>
      <c r="CY9" s="50">
        <f t="shared" si="24"/>
        <v>46020</v>
      </c>
      <c r="CZ9" s="50">
        <f t="shared" si="24"/>
        <v>46020</v>
      </c>
      <c r="DA9" s="50">
        <f t="shared" si="24"/>
        <v>46020</v>
      </c>
      <c r="DB9" s="50">
        <f t="shared" si="24"/>
        <v>46020</v>
      </c>
      <c r="DC9" s="50">
        <f t="shared" si="24"/>
        <v>46020</v>
      </c>
      <c r="DD9" s="50">
        <f t="shared" si="24"/>
        <v>46020</v>
      </c>
      <c r="DE9" s="50">
        <f t="shared" si="24"/>
        <v>46027</v>
      </c>
      <c r="DF9" s="50">
        <f t="shared" si="24"/>
        <v>46027</v>
      </c>
      <c r="DG9" s="50">
        <f t="shared" si="24"/>
        <v>46027</v>
      </c>
      <c r="DH9" s="50">
        <f t="shared" si="24"/>
        <v>41274</v>
      </c>
    </row>
    <row r="10" spans="1:56" ht="13.5" hidden="1">
      <c r="A10" s="35"/>
      <c r="B10" s="53">
        <f>IF(B3=2,(B9-B6)/7+1,(B9-B6)/7+2)</f>
        <v>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</row>
    <row r="11" spans="1:56" ht="25.5">
      <c r="A11" s="35"/>
      <c r="B11" s="61">
        <f>YEAR(B9)</f>
        <v>2024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50">
        <f>DATE(B11,12,29)</f>
        <v>45655</v>
      </c>
      <c r="BD11" s="35"/>
    </row>
    <row r="12" spans="1:56" ht="13.5">
      <c r="A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>
        <f>WEEKDAY(BC11)</f>
        <v>1</v>
      </c>
      <c r="BD12" s="35"/>
    </row>
    <row r="13" spans="1:56" ht="41.25">
      <c r="A13" s="62" t="s">
        <v>19</v>
      </c>
      <c r="B13" s="63" t="str">
        <f>IF(ISNA(VLOOKUP(Year,years53wks,1,FALSE)),"52 weeks",VLOOKUP(Year,years53wks,1,FALSE))</f>
        <v>52 weeks</v>
      </c>
      <c r="C13" s="64">
        <f>IF(ISNA(VLOOKUP(Year,years53wks,1,FALSE)),VLOOKUP(Year,years53wks,1,TRUE),"53 weeks")</f>
        <v>2020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  <row r="14" spans="1:56" ht="13.5">
      <c r="A14" s="35"/>
      <c r="B14" s="5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55">
        <v>2004</v>
      </c>
      <c r="BB14" s="50">
        <f>DATE(BA14,1,1)</f>
        <v>37987</v>
      </c>
      <c r="BC14" s="35">
        <f aca="true" t="shared" si="25" ref="BC14:BC79">WEEKDAY(BB14)</f>
        <v>5</v>
      </c>
      <c r="BD14" s="35"/>
    </row>
    <row r="15" spans="1:56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>
        <v>2009</v>
      </c>
      <c r="BB15" s="50">
        <f aca="true" t="shared" si="26" ref="BB15:BB80">DATE(BA15,1,1)</f>
        <v>39814</v>
      </c>
      <c r="BC15" s="35">
        <f t="shared" si="25"/>
        <v>5</v>
      </c>
      <c r="BD15" s="35"/>
    </row>
    <row r="16" spans="1:56" ht="13.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>
        <v>2015</v>
      </c>
      <c r="BB16" s="50">
        <f t="shared" si="26"/>
        <v>42005</v>
      </c>
      <c r="BC16" s="35">
        <f t="shared" si="25"/>
        <v>5</v>
      </c>
      <c r="BD16" s="35"/>
    </row>
    <row r="17" spans="1:56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55">
        <v>2020</v>
      </c>
      <c r="BB17" s="50">
        <f t="shared" si="26"/>
        <v>43831</v>
      </c>
      <c r="BC17" s="56">
        <f t="shared" si="25"/>
        <v>4</v>
      </c>
      <c r="BD17" s="35"/>
    </row>
    <row r="18" spans="1:56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>
        <v>2026</v>
      </c>
      <c r="BB18" s="50">
        <f t="shared" si="26"/>
        <v>46023</v>
      </c>
      <c r="BC18" s="35">
        <f t="shared" si="25"/>
        <v>5</v>
      </c>
      <c r="BD18" s="35"/>
    </row>
    <row r="19" spans="1:56" ht="13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55">
        <v>2032</v>
      </c>
      <c r="BB19" s="50">
        <f t="shared" si="26"/>
        <v>48214</v>
      </c>
      <c r="BC19" s="35">
        <f t="shared" si="25"/>
        <v>5</v>
      </c>
      <c r="BD19" s="35"/>
    </row>
    <row r="20" spans="1:56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v>2037</v>
      </c>
      <c r="BB20" s="50">
        <f t="shared" si="26"/>
        <v>50041</v>
      </c>
      <c r="BC20" s="35">
        <f t="shared" si="25"/>
        <v>5</v>
      </c>
      <c r="BD20" s="35"/>
    </row>
    <row r="21" spans="1:56" ht="13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>
        <v>2043</v>
      </c>
      <c r="BB21" s="50">
        <f t="shared" si="26"/>
        <v>52232</v>
      </c>
      <c r="BC21" s="35">
        <f t="shared" si="25"/>
        <v>5</v>
      </c>
      <c r="BD21" s="35"/>
    </row>
    <row r="22" spans="1:56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55">
        <v>2048</v>
      </c>
      <c r="BB22" s="50">
        <f t="shared" si="26"/>
        <v>54058</v>
      </c>
      <c r="BC22" s="56">
        <f t="shared" si="25"/>
        <v>4</v>
      </c>
      <c r="BD22" s="35"/>
    </row>
    <row r="23" spans="1:56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>
        <v>2054</v>
      </c>
      <c r="BB23" s="50">
        <f t="shared" si="26"/>
        <v>56250</v>
      </c>
      <c r="BC23" s="35">
        <f t="shared" si="25"/>
        <v>5</v>
      </c>
      <c r="BD23" s="35"/>
    </row>
    <row r="24" spans="1:56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5">
        <v>2060</v>
      </c>
      <c r="BB24" s="50">
        <f t="shared" si="26"/>
        <v>58441</v>
      </c>
      <c r="BC24" s="35">
        <f t="shared" si="25"/>
        <v>5</v>
      </c>
      <c r="BD24" s="35"/>
    </row>
    <row r="25" spans="1:56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>
        <v>2065</v>
      </c>
      <c r="BB25" s="50">
        <f t="shared" si="26"/>
        <v>60268</v>
      </c>
      <c r="BC25" s="35">
        <f t="shared" si="25"/>
        <v>5</v>
      </c>
      <c r="BD25" s="35"/>
    </row>
    <row r="26" spans="1:56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>
        <v>2071</v>
      </c>
      <c r="BB26" s="50">
        <f t="shared" si="26"/>
        <v>62459</v>
      </c>
      <c r="BC26" s="35">
        <f t="shared" si="25"/>
        <v>5</v>
      </c>
      <c r="BD26" s="35"/>
    </row>
    <row r="27" spans="1:56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55">
        <v>2076</v>
      </c>
      <c r="BB27" s="50">
        <f t="shared" si="26"/>
        <v>64285</v>
      </c>
      <c r="BC27" s="56">
        <f t="shared" si="25"/>
        <v>4</v>
      </c>
      <c r="BD27" s="35"/>
    </row>
    <row r="28" spans="1:56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>
        <v>2082</v>
      </c>
      <c r="BB28" s="50">
        <f t="shared" si="26"/>
        <v>66477</v>
      </c>
      <c r="BC28" s="35">
        <f t="shared" si="25"/>
        <v>5</v>
      </c>
      <c r="BD28" s="35"/>
    </row>
    <row r="29" spans="1:56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55">
        <v>2088</v>
      </c>
      <c r="BB29" s="50">
        <f t="shared" si="26"/>
        <v>68668</v>
      </c>
      <c r="BC29" s="35">
        <f t="shared" si="25"/>
        <v>5</v>
      </c>
      <c r="BD29" s="35"/>
    </row>
    <row r="30" spans="1:56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>
        <v>2093</v>
      </c>
      <c r="BB30" s="50">
        <f t="shared" si="26"/>
        <v>70495</v>
      </c>
      <c r="BC30" s="35">
        <f t="shared" si="25"/>
        <v>5</v>
      </c>
      <c r="BD30" s="35"/>
    </row>
    <row r="31" spans="1:56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>
        <v>2099</v>
      </c>
      <c r="BB31" s="50">
        <f t="shared" si="26"/>
        <v>72686</v>
      </c>
      <c r="BC31" s="35">
        <f t="shared" si="25"/>
        <v>5</v>
      </c>
      <c r="BD31" s="35"/>
    </row>
    <row r="32" spans="1:56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>
        <v>2105</v>
      </c>
      <c r="BB32" s="50">
        <f t="shared" si="26"/>
        <v>74877</v>
      </c>
      <c r="BC32" s="35">
        <f t="shared" si="25"/>
        <v>5</v>
      </c>
      <c r="BD32" s="35"/>
    </row>
    <row r="33" spans="1:56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>
        <v>2111</v>
      </c>
      <c r="BB33" s="50">
        <f t="shared" si="26"/>
        <v>77068</v>
      </c>
      <c r="BC33" s="35">
        <f t="shared" si="25"/>
        <v>5</v>
      </c>
      <c r="BD33" s="35"/>
    </row>
    <row r="34" spans="1:56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55">
        <v>2116</v>
      </c>
      <c r="BB34" s="50">
        <f t="shared" si="26"/>
        <v>78894</v>
      </c>
      <c r="BC34" s="56">
        <f t="shared" si="25"/>
        <v>4</v>
      </c>
      <c r="BD34" s="35"/>
    </row>
    <row r="35" spans="1:56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>
        <v>2122</v>
      </c>
      <c r="BB35" s="50">
        <f t="shared" si="26"/>
        <v>81086</v>
      </c>
      <c r="BC35" s="35">
        <f t="shared" si="25"/>
        <v>5</v>
      </c>
      <c r="BD35" s="35"/>
    </row>
    <row r="36" spans="1:56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55">
        <v>2128</v>
      </c>
      <c r="BB36" s="50">
        <f t="shared" si="26"/>
        <v>83277</v>
      </c>
      <c r="BC36" s="35">
        <f t="shared" si="25"/>
        <v>5</v>
      </c>
      <c r="BD36" s="35"/>
    </row>
    <row r="37" spans="1:56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>
        <v>2201</v>
      </c>
      <c r="BB37" s="50">
        <f t="shared" si="26"/>
        <v>109940</v>
      </c>
      <c r="BC37" s="35">
        <f t="shared" si="25"/>
        <v>5</v>
      </c>
      <c r="BD37" s="35"/>
    </row>
    <row r="38" spans="1:56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>
        <v>2139</v>
      </c>
      <c r="BB38" s="50">
        <f t="shared" si="26"/>
        <v>87295</v>
      </c>
      <c r="BC38" s="35">
        <f t="shared" si="25"/>
        <v>5</v>
      </c>
      <c r="BD38" s="35"/>
    </row>
    <row r="39" spans="1:56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55">
        <v>2144</v>
      </c>
      <c r="BB39" s="50">
        <f t="shared" si="26"/>
        <v>89121</v>
      </c>
      <c r="BC39" s="56">
        <f t="shared" si="25"/>
        <v>4</v>
      </c>
      <c r="BD39" s="35"/>
    </row>
    <row r="40" spans="1:56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>
        <v>2150</v>
      </c>
      <c r="BB40" s="50">
        <f t="shared" si="26"/>
        <v>91313</v>
      </c>
      <c r="BC40" s="35">
        <f t="shared" si="25"/>
        <v>5</v>
      </c>
      <c r="BD40" s="35"/>
    </row>
    <row r="41" spans="1:56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55">
        <v>2156</v>
      </c>
      <c r="BB41" s="50">
        <f t="shared" si="26"/>
        <v>93504</v>
      </c>
      <c r="BC41" s="35">
        <f t="shared" si="25"/>
        <v>5</v>
      </c>
      <c r="BD41" s="35"/>
    </row>
    <row r="42" spans="1:56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>
        <v>2161</v>
      </c>
      <c r="BB42" s="50">
        <f t="shared" si="26"/>
        <v>95331</v>
      </c>
      <c r="BC42" s="35">
        <f t="shared" si="25"/>
        <v>5</v>
      </c>
      <c r="BD42" s="35"/>
    </row>
    <row r="43" spans="1:56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>
        <v>2167</v>
      </c>
      <c r="BB43" s="50">
        <f t="shared" si="26"/>
        <v>97522</v>
      </c>
      <c r="BC43" s="35">
        <f t="shared" si="25"/>
        <v>5</v>
      </c>
      <c r="BD43" s="35"/>
    </row>
    <row r="44" spans="1:56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55">
        <v>2172</v>
      </c>
      <c r="BB44" s="50">
        <f t="shared" si="26"/>
        <v>99348</v>
      </c>
      <c r="BC44" s="56">
        <f t="shared" si="25"/>
        <v>4</v>
      </c>
      <c r="BD44" s="35"/>
    </row>
    <row r="45" spans="1:56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>
        <v>2178</v>
      </c>
      <c r="BB45" s="50">
        <f t="shared" si="26"/>
        <v>101540</v>
      </c>
      <c r="BC45" s="35">
        <f t="shared" si="25"/>
        <v>5</v>
      </c>
      <c r="BD45" s="35"/>
    </row>
    <row r="46" spans="1:56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55">
        <v>2184</v>
      </c>
      <c r="BB46" s="50">
        <f t="shared" si="26"/>
        <v>103731</v>
      </c>
      <c r="BC46" s="35">
        <f t="shared" si="25"/>
        <v>5</v>
      </c>
      <c r="BD46" s="35"/>
    </row>
    <row r="47" spans="1:56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>
        <v>2189</v>
      </c>
      <c r="BB47" s="50">
        <f t="shared" si="26"/>
        <v>105558</v>
      </c>
      <c r="BC47" s="35">
        <f t="shared" si="25"/>
        <v>5</v>
      </c>
      <c r="BD47" s="35"/>
    </row>
    <row r="48" spans="1:56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>
        <v>2195</v>
      </c>
      <c r="BB48" s="50">
        <f t="shared" si="26"/>
        <v>107749</v>
      </c>
      <c r="BC48" s="35">
        <f t="shared" si="25"/>
        <v>5</v>
      </c>
      <c r="BD48" s="35"/>
    </row>
    <row r="49" spans="1:56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>
        <v>2201</v>
      </c>
      <c r="BB49" s="50">
        <f t="shared" si="26"/>
        <v>109940</v>
      </c>
      <c r="BC49" s="35">
        <f t="shared" si="25"/>
        <v>5</v>
      </c>
      <c r="BD49" s="35"/>
    </row>
    <row r="50" spans="1:56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>
        <v>2207</v>
      </c>
      <c r="BB50" s="50">
        <f t="shared" si="26"/>
        <v>112131</v>
      </c>
      <c r="BC50" s="35">
        <f t="shared" si="25"/>
        <v>5</v>
      </c>
      <c r="BD50" s="35"/>
    </row>
    <row r="51" spans="1:56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55">
        <v>2212</v>
      </c>
      <c r="BB51" s="50">
        <f t="shared" si="26"/>
        <v>113957</v>
      </c>
      <c r="BC51" s="56">
        <f t="shared" si="25"/>
        <v>4</v>
      </c>
      <c r="BD51" s="35"/>
    </row>
    <row r="52" spans="1:56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>
        <v>2218</v>
      </c>
      <c r="BB52" s="50">
        <f t="shared" si="26"/>
        <v>116149</v>
      </c>
      <c r="BC52" s="35">
        <f t="shared" si="25"/>
        <v>5</v>
      </c>
      <c r="BD52" s="35"/>
    </row>
    <row r="53" spans="1:56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55">
        <v>2224</v>
      </c>
      <c r="BB53" s="50">
        <f t="shared" si="26"/>
        <v>118340</v>
      </c>
      <c r="BC53" s="35">
        <f t="shared" si="25"/>
        <v>5</v>
      </c>
      <c r="BD53" s="35"/>
    </row>
    <row r="54" spans="1:56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>
        <v>2229</v>
      </c>
      <c r="BB54" s="50">
        <f t="shared" si="26"/>
        <v>120167</v>
      </c>
      <c r="BC54" s="35">
        <f t="shared" si="25"/>
        <v>5</v>
      </c>
      <c r="BD54" s="35"/>
    </row>
    <row r="55" spans="1:56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>
        <v>2235</v>
      </c>
      <c r="BB55" s="50">
        <f t="shared" si="26"/>
        <v>122358</v>
      </c>
      <c r="BC55" s="35">
        <f t="shared" si="25"/>
        <v>5</v>
      </c>
      <c r="BD55" s="35"/>
    </row>
    <row r="56" spans="1:56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55">
        <v>2240</v>
      </c>
      <c r="BB56" s="50">
        <f t="shared" si="26"/>
        <v>124184</v>
      </c>
      <c r="BC56" s="56">
        <f t="shared" si="25"/>
        <v>4</v>
      </c>
      <c r="BD56" s="35"/>
    </row>
    <row r="57" spans="1:56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>
        <v>2246</v>
      </c>
      <c r="BB57" s="50">
        <f t="shared" si="26"/>
        <v>126376</v>
      </c>
      <c r="BC57" s="35">
        <f t="shared" si="25"/>
        <v>5</v>
      </c>
      <c r="BD57" s="35"/>
    </row>
    <row r="58" spans="1:56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55">
        <v>2252</v>
      </c>
      <c r="BB58" s="50">
        <f t="shared" si="26"/>
        <v>128567</v>
      </c>
      <c r="BC58" s="35">
        <f t="shared" si="25"/>
        <v>5</v>
      </c>
      <c r="BD58" s="35"/>
    </row>
    <row r="59" spans="1:56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>
        <v>2257</v>
      </c>
      <c r="BB59" s="50">
        <f t="shared" si="26"/>
        <v>130394</v>
      </c>
      <c r="BC59" s="35">
        <f t="shared" si="25"/>
        <v>5</v>
      </c>
      <c r="BD59" s="35"/>
    </row>
    <row r="60" spans="1:56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>
        <v>2263</v>
      </c>
      <c r="BB60" s="50">
        <f t="shared" si="26"/>
        <v>132585</v>
      </c>
      <c r="BC60" s="35">
        <f t="shared" si="25"/>
        <v>5</v>
      </c>
      <c r="BD60" s="35"/>
    </row>
    <row r="61" spans="1:56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55">
        <v>2268</v>
      </c>
      <c r="BB61" s="50">
        <f t="shared" si="26"/>
        <v>134411</v>
      </c>
      <c r="BC61" s="56">
        <f t="shared" si="25"/>
        <v>4</v>
      </c>
      <c r="BD61" s="35"/>
    </row>
    <row r="62" spans="1:56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>
        <v>2274</v>
      </c>
      <c r="BB62" s="50">
        <f t="shared" si="26"/>
        <v>136603</v>
      </c>
      <c r="BC62" s="35">
        <f t="shared" si="25"/>
        <v>5</v>
      </c>
      <c r="BD62" s="35"/>
    </row>
    <row r="63" spans="1:56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55">
        <v>2280</v>
      </c>
      <c r="BB63" s="50">
        <f t="shared" si="26"/>
        <v>138794</v>
      </c>
      <c r="BC63" s="35">
        <f t="shared" si="25"/>
        <v>5</v>
      </c>
      <c r="BD63" s="35"/>
    </row>
    <row r="64" spans="1:56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>
        <v>2285</v>
      </c>
      <c r="BB64" s="50">
        <f t="shared" si="26"/>
        <v>140621</v>
      </c>
      <c r="BC64" s="35">
        <f t="shared" si="25"/>
        <v>5</v>
      </c>
      <c r="BD64" s="35"/>
    </row>
    <row r="65" spans="1:56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>
        <v>2291</v>
      </c>
      <c r="BB65" s="50">
        <f t="shared" si="26"/>
        <v>142812</v>
      </c>
      <c r="BC65" s="35">
        <f t="shared" si="25"/>
        <v>5</v>
      </c>
      <c r="BD65" s="35"/>
    </row>
    <row r="66" spans="1:56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55">
        <v>2296</v>
      </c>
      <c r="BB66" s="50">
        <f t="shared" si="26"/>
        <v>144638</v>
      </c>
      <c r="BC66" s="56">
        <f t="shared" si="25"/>
        <v>4</v>
      </c>
      <c r="BD66" s="35"/>
    </row>
    <row r="67" spans="1:56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>
        <v>2303</v>
      </c>
      <c r="BB67" s="50">
        <f t="shared" si="26"/>
        <v>147194</v>
      </c>
      <c r="BC67" s="35">
        <f t="shared" si="25"/>
        <v>5</v>
      </c>
      <c r="BD67" s="35"/>
    </row>
    <row r="68" spans="1:56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55">
        <v>2308</v>
      </c>
      <c r="BB68" s="50">
        <f t="shared" si="26"/>
        <v>149020</v>
      </c>
      <c r="BC68" s="56">
        <f t="shared" si="25"/>
        <v>4</v>
      </c>
      <c r="BD68" s="35"/>
    </row>
    <row r="69" spans="1:56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>
        <v>2314</v>
      </c>
      <c r="BB69" s="50">
        <f t="shared" si="26"/>
        <v>151212</v>
      </c>
      <c r="BC69" s="35">
        <f t="shared" si="25"/>
        <v>5</v>
      </c>
      <c r="BD69" s="35"/>
    </row>
    <row r="70" spans="1:56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55">
        <v>2320</v>
      </c>
      <c r="BB70" s="50">
        <f t="shared" si="26"/>
        <v>153403</v>
      </c>
      <c r="BC70" s="35">
        <f t="shared" si="25"/>
        <v>5</v>
      </c>
      <c r="BD70" s="35"/>
    </row>
    <row r="71" spans="1:56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>
        <v>2325</v>
      </c>
      <c r="BB71" s="50">
        <f t="shared" si="26"/>
        <v>155230</v>
      </c>
      <c r="BC71" s="35">
        <f t="shared" si="25"/>
        <v>5</v>
      </c>
      <c r="BD71" s="35"/>
    </row>
    <row r="72" spans="1:56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>
        <v>2331</v>
      </c>
      <c r="BB72" s="50">
        <f t="shared" si="26"/>
        <v>157421</v>
      </c>
      <c r="BC72" s="35">
        <f t="shared" si="25"/>
        <v>5</v>
      </c>
      <c r="BD72" s="35"/>
    </row>
    <row r="73" spans="1:56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55">
        <v>2336</v>
      </c>
      <c r="BB73" s="50">
        <f t="shared" si="26"/>
        <v>159247</v>
      </c>
      <c r="BC73" s="56">
        <f t="shared" si="25"/>
        <v>4</v>
      </c>
      <c r="BD73" s="35"/>
    </row>
    <row r="74" spans="1:56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>
        <v>2342</v>
      </c>
      <c r="BB74" s="50">
        <f t="shared" si="26"/>
        <v>161439</v>
      </c>
      <c r="BC74" s="35">
        <f t="shared" si="25"/>
        <v>5</v>
      </c>
      <c r="BD74" s="35"/>
    </row>
    <row r="75" spans="1:56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55">
        <v>2348</v>
      </c>
      <c r="BB75" s="50">
        <f t="shared" si="26"/>
        <v>163630</v>
      </c>
      <c r="BC75" s="35">
        <f t="shared" si="25"/>
        <v>5</v>
      </c>
      <c r="BD75" s="35"/>
    </row>
    <row r="76" spans="1:56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>
        <v>2353</v>
      </c>
      <c r="BB76" s="50">
        <f t="shared" si="26"/>
        <v>165457</v>
      </c>
      <c r="BC76" s="35">
        <f t="shared" si="25"/>
        <v>5</v>
      </c>
      <c r="BD76" s="35"/>
    </row>
    <row r="77" spans="1:56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>
        <v>2359</v>
      </c>
      <c r="BB77" s="50">
        <f t="shared" si="26"/>
        <v>167648</v>
      </c>
      <c r="BC77" s="35">
        <f t="shared" si="25"/>
        <v>5</v>
      </c>
      <c r="BD77" s="35"/>
    </row>
    <row r="78" spans="1:56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55">
        <v>2364</v>
      </c>
      <c r="BB78" s="50">
        <f t="shared" si="26"/>
        <v>169474</v>
      </c>
      <c r="BC78" s="56">
        <f t="shared" si="25"/>
        <v>4</v>
      </c>
      <c r="BD78" s="35"/>
    </row>
    <row r="79" spans="1:56" ht="13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>
        <v>2370</v>
      </c>
      <c r="BB79" s="50">
        <f t="shared" si="26"/>
        <v>171666</v>
      </c>
      <c r="BC79" s="35">
        <f t="shared" si="25"/>
        <v>5</v>
      </c>
      <c r="BD79" s="35"/>
    </row>
    <row r="80" spans="1:56" ht="13.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55">
        <v>2376</v>
      </c>
      <c r="BB80" s="50">
        <f t="shared" si="26"/>
        <v>173857</v>
      </c>
      <c r="BC80" s="35">
        <f>WEEKDAY(BB80)</f>
        <v>5</v>
      </c>
      <c r="BD80" s="35"/>
    </row>
    <row r="81" spans="1:56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>
        <v>2381</v>
      </c>
      <c r="BB81" s="50">
        <f>DATE(BA81,1,1)</f>
        <v>175684</v>
      </c>
      <c r="BC81" s="35">
        <f>WEEKDAY(BB81)</f>
        <v>5</v>
      </c>
      <c r="BD81" s="35"/>
    </row>
    <row r="82" spans="1:56" ht="13.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>
        <v>2387</v>
      </c>
      <c r="BB82" s="50">
        <f>DATE(BA82,1,1)</f>
        <v>177875</v>
      </c>
      <c r="BC82" s="35">
        <f>WEEKDAY(BB82)</f>
        <v>5</v>
      </c>
      <c r="BD82" s="35"/>
    </row>
    <row r="83" spans="1:56" ht="13.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55">
        <v>2392</v>
      </c>
      <c r="BB83" s="50">
        <f>DATE(BA83,1,1)</f>
        <v>179701</v>
      </c>
      <c r="BC83" s="56">
        <f>WEEKDAY(BB83)</f>
        <v>4</v>
      </c>
      <c r="BD83" s="35"/>
    </row>
    <row r="84" spans="1:56" ht="13.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>
        <v>2398</v>
      </c>
      <c r="BB84" s="50">
        <f>DATE(BA84,1,1)</f>
        <v>181893</v>
      </c>
      <c r="BC84" s="35">
        <f>WEEKDAY(BB84)</f>
        <v>5</v>
      </c>
      <c r="BD84" s="35"/>
    </row>
    <row r="85" spans="1:56" ht="13.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50"/>
      <c r="BC85" s="35"/>
      <c r="BD85" s="35"/>
    </row>
    <row r="86" spans="1:56" ht="13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50"/>
      <c r="BC86" s="35"/>
      <c r="BD86" s="35"/>
    </row>
    <row r="87" spans="1:56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50"/>
      <c r="BC87" s="35"/>
      <c r="BD87" s="35"/>
    </row>
    <row r="88" spans="1:56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  <row r="89" spans="1:56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</row>
    <row r="90" spans="1:56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</row>
    <row r="91" spans="1:56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</row>
    <row r="92" spans="1:56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</row>
    <row r="93" spans="1:56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</row>
    <row r="95" spans="1:56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</row>
    <row r="96" spans="1:56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</row>
    <row r="97" spans="1:56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</row>
    <row r="98" spans="1:56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</row>
    <row r="99" spans="1:56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</row>
    <row r="100" spans="1:56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</row>
    <row r="101" spans="1:56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</row>
    <row r="102" spans="1:56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</row>
    <row r="103" spans="3:56" ht="13.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</row>
    <row r="104" spans="1:56" ht="13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1:107" ht="13.5">
      <c r="A105" s="35">
        <f>C2</f>
        <v>45292</v>
      </c>
      <c r="B105" s="35">
        <f>IF(WEEKDAY(A105)=1,A105+1,IF(WEEKDAY(A105)=7,A105-5,IF(WEEKDAY(A105)=6,A105-4,IF(WEEKDAY(A105)=5,A105-3,IF(WEEKDAY(A105)=4,A105-2,IF(WEEKDAY(A105)=3,A105-1,A105))))))</f>
        <v>45292</v>
      </c>
      <c r="C105" s="57">
        <f aca="true" t="shared" si="27" ref="C105:BC105">C2</f>
        <v>45292</v>
      </c>
      <c r="D105" s="57">
        <f t="shared" si="27"/>
        <v>45292</v>
      </c>
      <c r="E105" s="57">
        <f t="shared" si="27"/>
        <v>45299</v>
      </c>
      <c r="F105" s="57">
        <f t="shared" si="27"/>
        <v>45306</v>
      </c>
      <c r="G105" s="57">
        <f t="shared" si="27"/>
        <v>45313</v>
      </c>
      <c r="H105" s="57">
        <f t="shared" si="27"/>
        <v>45320</v>
      </c>
      <c r="I105" s="57">
        <f t="shared" si="27"/>
        <v>45327</v>
      </c>
      <c r="J105" s="57">
        <f t="shared" si="27"/>
        <v>45334</v>
      </c>
      <c r="K105" s="57">
        <f t="shared" si="27"/>
        <v>45341</v>
      </c>
      <c r="L105" s="57">
        <f t="shared" si="27"/>
        <v>45348</v>
      </c>
      <c r="M105" s="57">
        <f t="shared" si="27"/>
        <v>45355</v>
      </c>
      <c r="N105" s="57">
        <f t="shared" si="27"/>
        <v>45362</v>
      </c>
      <c r="O105" s="57">
        <f t="shared" si="27"/>
        <v>45369</v>
      </c>
      <c r="P105" s="57">
        <f t="shared" si="27"/>
        <v>45376</v>
      </c>
      <c r="Q105" s="57">
        <f t="shared" si="27"/>
        <v>45383</v>
      </c>
      <c r="R105" s="57">
        <f t="shared" si="27"/>
        <v>45390</v>
      </c>
      <c r="S105" s="57">
        <f t="shared" si="27"/>
        <v>45397</v>
      </c>
      <c r="T105" s="57">
        <f t="shared" si="27"/>
        <v>45404</v>
      </c>
      <c r="U105" s="57">
        <f t="shared" si="27"/>
        <v>45411</v>
      </c>
      <c r="V105" s="57">
        <f t="shared" si="27"/>
        <v>45418</v>
      </c>
      <c r="W105" s="57">
        <f t="shared" si="27"/>
        <v>45425</v>
      </c>
      <c r="X105" s="57">
        <f t="shared" si="27"/>
        <v>45432</v>
      </c>
      <c r="Y105" s="57">
        <f t="shared" si="27"/>
        <v>45439</v>
      </c>
      <c r="Z105" s="57">
        <f t="shared" si="27"/>
        <v>45446</v>
      </c>
      <c r="AA105" s="57">
        <f t="shared" si="27"/>
        <v>45453</v>
      </c>
      <c r="AB105" s="57">
        <f t="shared" si="27"/>
        <v>45460</v>
      </c>
      <c r="AC105" s="57">
        <f t="shared" si="27"/>
        <v>45467</v>
      </c>
      <c r="AD105" s="57">
        <f t="shared" si="27"/>
        <v>45474</v>
      </c>
      <c r="AE105" s="57">
        <f t="shared" si="27"/>
        <v>45481</v>
      </c>
      <c r="AF105" s="57">
        <f t="shared" si="27"/>
        <v>45488</v>
      </c>
      <c r="AG105" s="57">
        <f t="shared" si="27"/>
        <v>45495</v>
      </c>
      <c r="AH105" s="57">
        <f t="shared" si="27"/>
        <v>45502</v>
      </c>
      <c r="AI105" s="57">
        <f t="shared" si="27"/>
        <v>45509</v>
      </c>
      <c r="AJ105" s="57">
        <f t="shared" si="27"/>
        <v>45516</v>
      </c>
      <c r="AK105" s="57">
        <f t="shared" si="27"/>
        <v>45523</v>
      </c>
      <c r="AL105" s="57">
        <f t="shared" si="27"/>
        <v>45530</v>
      </c>
      <c r="AM105" s="57">
        <f t="shared" si="27"/>
        <v>45537</v>
      </c>
      <c r="AN105" s="57">
        <f t="shared" si="27"/>
        <v>45544</v>
      </c>
      <c r="AO105" s="57">
        <f t="shared" si="27"/>
        <v>45551</v>
      </c>
      <c r="AP105" s="57">
        <f t="shared" si="27"/>
        <v>45558</v>
      </c>
      <c r="AQ105" s="57">
        <f t="shared" si="27"/>
        <v>45565</v>
      </c>
      <c r="AR105" s="57">
        <f t="shared" si="27"/>
        <v>45572</v>
      </c>
      <c r="AS105" s="57">
        <f t="shared" si="27"/>
        <v>45579</v>
      </c>
      <c r="AT105" s="57">
        <f t="shared" si="27"/>
        <v>45586</v>
      </c>
      <c r="AU105" s="57">
        <f t="shared" si="27"/>
        <v>45593</v>
      </c>
      <c r="AV105" s="57">
        <f t="shared" si="27"/>
        <v>45600</v>
      </c>
      <c r="AW105" s="57">
        <f t="shared" si="27"/>
        <v>45607</v>
      </c>
      <c r="AX105" s="57">
        <f t="shared" si="27"/>
        <v>45614</v>
      </c>
      <c r="AY105" s="57">
        <f t="shared" si="27"/>
        <v>45621</v>
      </c>
      <c r="AZ105" s="57">
        <f t="shared" si="27"/>
        <v>45628</v>
      </c>
      <c r="BA105" s="57">
        <f t="shared" si="27"/>
        <v>45635</v>
      </c>
      <c r="BB105" s="57">
        <f t="shared" si="27"/>
        <v>45642</v>
      </c>
      <c r="BC105" s="57">
        <f t="shared" si="27"/>
        <v>45649</v>
      </c>
      <c r="BD105" s="57"/>
      <c r="BE105" s="57">
        <f aca="true" t="shared" si="28" ref="BE105:DC105">BE2</f>
        <v>45663</v>
      </c>
      <c r="BF105" s="57">
        <f t="shared" si="28"/>
        <v>45670</v>
      </c>
      <c r="BG105" s="57">
        <f t="shared" si="28"/>
        <v>45677</v>
      </c>
      <c r="BH105" s="57">
        <f t="shared" si="28"/>
        <v>45684</v>
      </c>
      <c r="BI105" s="57">
        <f t="shared" si="28"/>
        <v>45691</v>
      </c>
      <c r="BJ105" s="57">
        <f t="shared" si="28"/>
        <v>45698</v>
      </c>
      <c r="BK105" s="57">
        <f t="shared" si="28"/>
        <v>45705</v>
      </c>
      <c r="BL105" s="57">
        <f t="shared" si="28"/>
        <v>45712</v>
      </c>
      <c r="BM105" s="57">
        <f t="shared" si="28"/>
        <v>45719</v>
      </c>
      <c r="BN105" s="57">
        <f t="shared" si="28"/>
        <v>45726</v>
      </c>
      <c r="BO105" s="57">
        <f t="shared" si="28"/>
        <v>45733</v>
      </c>
      <c r="BP105" s="57">
        <f t="shared" si="28"/>
        <v>45740</v>
      </c>
      <c r="BQ105" s="57">
        <f t="shared" si="28"/>
        <v>45747</v>
      </c>
      <c r="BR105" s="57">
        <f t="shared" si="28"/>
        <v>45754</v>
      </c>
      <c r="BS105" s="57">
        <f t="shared" si="28"/>
        <v>45761</v>
      </c>
      <c r="BT105" s="57">
        <f t="shared" si="28"/>
        <v>45768</v>
      </c>
      <c r="BU105" s="57">
        <f t="shared" si="28"/>
        <v>45775</v>
      </c>
      <c r="BV105" s="57">
        <f t="shared" si="28"/>
        <v>45782</v>
      </c>
      <c r="BW105" s="57">
        <f t="shared" si="28"/>
        <v>45789</v>
      </c>
      <c r="BX105" s="57">
        <f t="shared" si="28"/>
        <v>45796</v>
      </c>
      <c r="BY105" s="57">
        <f t="shared" si="28"/>
        <v>45803</v>
      </c>
      <c r="BZ105" s="57">
        <f t="shared" si="28"/>
        <v>45810</v>
      </c>
      <c r="CA105" s="57">
        <f t="shared" si="28"/>
        <v>45817</v>
      </c>
      <c r="CB105" s="57">
        <f t="shared" si="28"/>
        <v>45824</v>
      </c>
      <c r="CC105" s="57">
        <f t="shared" si="28"/>
        <v>45831</v>
      </c>
      <c r="CD105" s="57">
        <f t="shared" si="28"/>
        <v>45838</v>
      </c>
      <c r="CE105" s="57">
        <f t="shared" si="28"/>
        <v>45845</v>
      </c>
      <c r="CF105" s="57">
        <f t="shared" si="28"/>
        <v>45852</v>
      </c>
      <c r="CG105" s="57">
        <f t="shared" si="28"/>
        <v>45859</v>
      </c>
      <c r="CH105" s="57">
        <f t="shared" si="28"/>
        <v>45866</v>
      </c>
      <c r="CI105" s="57">
        <f t="shared" si="28"/>
        <v>45873</v>
      </c>
      <c r="CJ105" s="57">
        <f t="shared" si="28"/>
        <v>45880</v>
      </c>
      <c r="CK105" s="57">
        <f t="shared" si="28"/>
        <v>45887</v>
      </c>
      <c r="CL105" s="57">
        <f t="shared" si="28"/>
        <v>45894</v>
      </c>
      <c r="CM105" s="57">
        <f t="shared" si="28"/>
        <v>45901</v>
      </c>
      <c r="CN105" s="57">
        <f t="shared" si="28"/>
        <v>45908</v>
      </c>
      <c r="CO105" s="57">
        <f t="shared" si="28"/>
        <v>45915</v>
      </c>
      <c r="CP105" s="57">
        <f t="shared" si="28"/>
        <v>45922</v>
      </c>
      <c r="CQ105" s="57">
        <f t="shared" si="28"/>
        <v>45929</v>
      </c>
      <c r="CR105" s="57">
        <f t="shared" si="28"/>
        <v>45936</v>
      </c>
      <c r="CS105" s="57">
        <f t="shared" si="28"/>
        <v>45943</v>
      </c>
      <c r="CT105" s="57">
        <f t="shared" si="28"/>
        <v>45950</v>
      </c>
      <c r="CU105" s="57">
        <f t="shared" si="28"/>
        <v>45957</v>
      </c>
      <c r="CV105" s="57">
        <f t="shared" si="28"/>
        <v>45964</v>
      </c>
      <c r="CW105" s="57">
        <f t="shared" si="28"/>
        <v>45971</v>
      </c>
      <c r="CX105" s="57">
        <f t="shared" si="28"/>
        <v>45978</v>
      </c>
      <c r="CY105" s="57">
        <f t="shared" si="28"/>
        <v>45985</v>
      </c>
      <c r="CZ105" s="57">
        <f t="shared" si="28"/>
        <v>45992</v>
      </c>
      <c r="DA105" s="57">
        <f t="shared" si="28"/>
        <v>45999</v>
      </c>
      <c r="DB105" s="57">
        <f t="shared" si="28"/>
        <v>46006</v>
      </c>
      <c r="DC105" s="57">
        <f t="shared" si="28"/>
        <v>46013</v>
      </c>
    </row>
    <row r="106" spans="2:107" ht="13.5">
      <c r="B106" s="31">
        <f>C106</f>
        <v>1</v>
      </c>
      <c r="C106" s="33">
        <f aca="true" t="shared" si="29" ref="C106:BC106">C1</f>
        <v>1</v>
      </c>
      <c r="D106" s="33">
        <f t="shared" si="29"/>
        <v>2</v>
      </c>
      <c r="E106" s="33">
        <f t="shared" si="29"/>
        <v>3</v>
      </c>
      <c r="F106" s="33">
        <f t="shared" si="29"/>
        <v>4</v>
      </c>
      <c r="G106" s="33">
        <f t="shared" si="29"/>
        <v>5</v>
      </c>
      <c r="H106" s="33">
        <f t="shared" si="29"/>
        <v>6</v>
      </c>
      <c r="I106" s="33">
        <f t="shared" si="29"/>
        <v>7</v>
      </c>
      <c r="J106" s="33">
        <f t="shared" si="29"/>
        <v>8</v>
      </c>
      <c r="K106" s="33">
        <f t="shared" si="29"/>
        <v>9</v>
      </c>
      <c r="L106" s="33">
        <f t="shared" si="29"/>
        <v>10</v>
      </c>
      <c r="M106" s="33">
        <f t="shared" si="29"/>
        <v>11</v>
      </c>
      <c r="N106" s="33">
        <f t="shared" si="29"/>
        <v>12</v>
      </c>
      <c r="O106" s="33">
        <f t="shared" si="29"/>
        <v>13</v>
      </c>
      <c r="P106" s="33">
        <f t="shared" si="29"/>
        <v>14</v>
      </c>
      <c r="Q106" s="33">
        <f t="shared" si="29"/>
        <v>15</v>
      </c>
      <c r="R106" s="33">
        <f t="shared" si="29"/>
        <v>16</v>
      </c>
      <c r="S106" s="33">
        <f t="shared" si="29"/>
        <v>17</v>
      </c>
      <c r="T106" s="33">
        <f t="shared" si="29"/>
        <v>18</v>
      </c>
      <c r="U106" s="33">
        <f t="shared" si="29"/>
        <v>19</v>
      </c>
      <c r="V106" s="33">
        <f t="shared" si="29"/>
        <v>20</v>
      </c>
      <c r="W106" s="33">
        <f t="shared" si="29"/>
        <v>21</v>
      </c>
      <c r="X106" s="33">
        <f t="shared" si="29"/>
        <v>22</v>
      </c>
      <c r="Y106" s="33">
        <f t="shared" si="29"/>
        <v>23</v>
      </c>
      <c r="Z106" s="33">
        <f t="shared" si="29"/>
        <v>24</v>
      </c>
      <c r="AA106" s="33">
        <f t="shared" si="29"/>
        <v>25</v>
      </c>
      <c r="AB106" s="33">
        <f t="shared" si="29"/>
        <v>26</v>
      </c>
      <c r="AC106" s="33">
        <f t="shared" si="29"/>
        <v>27</v>
      </c>
      <c r="AD106" s="33">
        <f t="shared" si="29"/>
        <v>28</v>
      </c>
      <c r="AE106" s="33">
        <f t="shared" si="29"/>
        <v>29</v>
      </c>
      <c r="AF106" s="33">
        <f t="shared" si="29"/>
        <v>30</v>
      </c>
      <c r="AG106" s="33">
        <f t="shared" si="29"/>
        <v>31</v>
      </c>
      <c r="AH106" s="33">
        <f t="shared" si="29"/>
        <v>32</v>
      </c>
      <c r="AI106" s="33">
        <f t="shared" si="29"/>
        <v>33</v>
      </c>
      <c r="AJ106" s="33">
        <f t="shared" si="29"/>
        <v>34</v>
      </c>
      <c r="AK106" s="33">
        <f t="shared" si="29"/>
        <v>35</v>
      </c>
      <c r="AL106" s="33">
        <f t="shared" si="29"/>
        <v>36</v>
      </c>
      <c r="AM106" s="33">
        <f t="shared" si="29"/>
        <v>37</v>
      </c>
      <c r="AN106" s="33">
        <f t="shared" si="29"/>
        <v>38</v>
      </c>
      <c r="AO106" s="33">
        <f t="shared" si="29"/>
        <v>39</v>
      </c>
      <c r="AP106" s="33">
        <f t="shared" si="29"/>
        <v>40</v>
      </c>
      <c r="AQ106" s="33">
        <f t="shared" si="29"/>
        <v>41</v>
      </c>
      <c r="AR106" s="33">
        <f t="shared" si="29"/>
        <v>42</v>
      </c>
      <c r="AS106" s="33">
        <f t="shared" si="29"/>
        <v>43</v>
      </c>
      <c r="AT106" s="33">
        <f t="shared" si="29"/>
        <v>44</v>
      </c>
      <c r="AU106" s="33">
        <f t="shared" si="29"/>
        <v>45</v>
      </c>
      <c r="AV106" s="33">
        <f t="shared" si="29"/>
        <v>46</v>
      </c>
      <c r="AW106" s="33">
        <f t="shared" si="29"/>
        <v>47</v>
      </c>
      <c r="AX106" s="33">
        <f t="shared" si="29"/>
        <v>48</v>
      </c>
      <c r="AY106" s="33">
        <f t="shared" si="29"/>
        <v>49</v>
      </c>
      <c r="AZ106" s="33">
        <f t="shared" si="29"/>
        <v>50</v>
      </c>
      <c r="BA106" s="33">
        <f t="shared" si="29"/>
        <v>51</v>
      </c>
      <c r="BB106" s="33">
        <f t="shared" si="29"/>
        <v>52</v>
      </c>
      <c r="BC106" s="33">
        <f t="shared" si="29"/>
        <v>53</v>
      </c>
      <c r="BD106" s="33"/>
      <c r="BE106" s="33">
        <f aca="true" t="shared" si="30" ref="BE106:DC106">BE1</f>
        <v>1</v>
      </c>
      <c r="BF106" s="33">
        <f t="shared" si="30"/>
        <v>2</v>
      </c>
      <c r="BG106" s="33">
        <f t="shared" si="30"/>
        <v>3</v>
      </c>
      <c r="BH106" s="33">
        <f t="shared" si="30"/>
        <v>4</v>
      </c>
      <c r="BI106" s="33">
        <f t="shared" si="30"/>
        <v>5</v>
      </c>
      <c r="BJ106" s="33">
        <f t="shared" si="30"/>
        <v>6</v>
      </c>
      <c r="BK106" s="33">
        <f t="shared" si="30"/>
        <v>7</v>
      </c>
      <c r="BL106" s="33">
        <f t="shared" si="30"/>
        <v>8</v>
      </c>
      <c r="BM106" s="33">
        <f t="shared" si="30"/>
        <v>9</v>
      </c>
      <c r="BN106" s="33">
        <f t="shared" si="30"/>
        <v>10</v>
      </c>
      <c r="BO106" s="33">
        <f t="shared" si="30"/>
        <v>11</v>
      </c>
      <c r="BP106" s="33">
        <f t="shared" si="30"/>
        <v>12</v>
      </c>
      <c r="BQ106" s="33">
        <f t="shared" si="30"/>
        <v>13</v>
      </c>
      <c r="BR106" s="33">
        <f t="shared" si="30"/>
        <v>14</v>
      </c>
      <c r="BS106" s="33">
        <f t="shared" si="30"/>
        <v>15</v>
      </c>
      <c r="BT106" s="33">
        <f t="shared" si="30"/>
        <v>16</v>
      </c>
      <c r="BU106" s="33">
        <f t="shared" si="30"/>
        <v>17</v>
      </c>
      <c r="BV106" s="33">
        <f t="shared" si="30"/>
        <v>18</v>
      </c>
      <c r="BW106" s="33">
        <f t="shared" si="30"/>
        <v>19</v>
      </c>
      <c r="BX106" s="33">
        <f t="shared" si="30"/>
        <v>20</v>
      </c>
      <c r="BY106" s="33">
        <f t="shared" si="30"/>
        <v>21</v>
      </c>
      <c r="BZ106" s="33">
        <f t="shared" si="30"/>
        <v>22</v>
      </c>
      <c r="CA106" s="33">
        <f t="shared" si="30"/>
        <v>23</v>
      </c>
      <c r="CB106" s="33">
        <f t="shared" si="30"/>
        <v>24</v>
      </c>
      <c r="CC106" s="33">
        <f t="shared" si="30"/>
        <v>25</v>
      </c>
      <c r="CD106" s="33">
        <f t="shared" si="30"/>
        <v>26</v>
      </c>
      <c r="CE106" s="33">
        <f t="shared" si="30"/>
        <v>27</v>
      </c>
      <c r="CF106" s="33">
        <f t="shared" si="30"/>
        <v>28</v>
      </c>
      <c r="CG106" s="33">
        <f t="shared" si="30"/>
        <v>29</v>
      </c>
      <c r="CH106" s="33">
        <f t="shared" si="30"/>
        <v>30</v>
      </c>
      <c r="CI106" s="33">
        <f t="shared" si="30"/>
        <v>31</v>
      </c>
      <c r="CJ106" s="33">
        <f t="shared" si="30"/>
        <v>32</v>
      </c>
      <c r="CK106" s="33">
        <f t="shared" si="30"/>
        <v>33</v>
      </c>
      <c r="CL106" s="33">
        <f t="shared" si="30"/>
        <v>34</v>
      </c>
      <c r="CM106" s="33">
        <f t="shared" si="30"/>
        <v>35</v>
      </c>
      <c r="CN106" s="33">
        <f t="shared" si="30"/>
        <v>36</v>
      </c>
      <c r="CO106" s="33">
        <f t="shared" si="30"/>
        <v>37</v>
      </c>
      <c r="CP106" s="33">
        <f t="shared" si="30"/>
        <v>38</v>
      </c>
      <c r="CQ106" s="33">
        <f t="shared" si="30"/>
        <v>39</v>
      </c>
      <c r="CR106" s="33">
        <f t="shared" si="30"/>
        <v>40</v>
      </c>
      <c r="CS106" s="33">
        <f t="shared" si="30"/>
        <v>41</v>
      </c>
      <c r="CT106" s="33">
        <f t="shared" si="30"/>
        <v>42</v>
      </c>
      <c r="CU106" s="33">
        <f t="shared" si="30"/>
        <v>43</v>
      </c>
      <c r="CV106" s="33">
        <f t="shared" si="30"/>
        <v>44</v>
      </c>
      <c r="CW106" s="33">
        <f t="shared" si="30"/>
        <v>45</v>
      </c>
      <c r="CX106" s="33">
        <f t="shared" si="30"/>
        <v>46</v>
      </c>
      <c r="CY106" s="33">
        <f t="shared" si="30"/>
        <v>47</v>
      </c>
      <c r="CZ106" s="33">
        <f t="shared" si="30"/>
        <v>48</v>
      </c>
      <c r="DA106" s="33">
        <f t="shared" si="30"/>
        <v>49</v>
      </c>
      <c r="DB106" s="33">
        <f t="shared" si="30"/>
        <v>50</v>
      </c>
      <c r="DC106" s="33">
        <f t="shared" si="30"/>
        <v>51</v>
      </c>
    </row>
    <row r="107" spans="3:105" ht="13.5">
      <c r="C107" s="31">
        <v>1999</v>
      </c>
      <c r="D107" s="31">
        <f aca="true" t="shared" si="31" ref="D107:BO107">C107+1</f>
        <v>2000</v>
      </c>
      <c r="E107" s="31">
        <f t="shared" si="31"/>
        <v>2001</v>
      </c>
      <c r="F107" s="31">
        <f t="shared" si="31"/>
        <v>2002</v>
      </c>
      <c r="G107" s="31">
        <f t="shared" si="31"/>
        <v>2003</v>
      </c>
      <c r="H107" s="31">
        <f t="shared" si="31"/>
        <v>2004</v>
      </c>
      <c r="I107" s="31">
        <f t="shared" si="31"/>
        <v>2005</v>
      </c>
      <c r="J107" s="31">
        <f t="shared" si="31"/>
        <v>2006</v>
      </c>
      <c r="K107" s="31">
        <f t="shared" si="31"/>
        <v>2007</v>
      </c>
      <c r="L107" s="31">
        <f t="shared" si="31"/>
        <v>2008</v>
      </c>
      <c r="M107" s="31">
        <f t="shared" si="31"/>
        <v>2009</v>
      </c>
      <c r="N107" s="31">
        <f t="shared" si="31"/>
        <v>2010</v>
      </c>
      <c r="O107" s="31">
        <f t="shared" si="31"/>
        <v>2011</v>
      </c>
      <c r="P107" s="31">
        <f t="shared" si="31"/>
        <v>2012</v>
      </c>
      <c r="Q107" s="31">
        <f t="shared" si="31"/>
        <v>2013</v>
      </c>
      <c r="R107" s="31">
        <f t="shared" si="31"/>
        <v>2014</v>
      </c>
      <c r="S107" s="31">
        <f t="shared" si="31"/>
        <v>2015</v>
      </c>
      <c r="T107" s="31">
        <f t="shared" si="31"/>
        <v>2016</v>
      </c>
      <c r="U107" s="31">
        <f t="shared" si="31"/>
        <v>2017</v>
      </c>
      <c r="V107" s="31">
        <f t="shared" si="31"/>
        <v>2018</v>
      </c>
      <c r="W107" s="31">
        <f t="shared" si="31"/>
        <v>2019</v>
      </c>
      <c r="X107" s="31">
        <f t="shared" si="31"/>
        <v>2020</v>
      </c>
      <c r="Y107" s="31">
        <f t="shared" si="31"/>
        <v>2021</v>
      </c>
      <c r="Z107" s="31">
        <f t="shared" si="31"/>
        <v>2022</v>
      </c>
      <c r="AA107" s="31">
        <f t="shared" si="31"/>
        <v>2023</v>
      </c>
      <c r="AB107" s="31">
        <f t="shared" si="31"/>
        <v>2024</v>
      </c>
      <c r="AC107" s="31">
        <f t="shared" si="31"/>
        <v>2025</v>
      </c>
      <c r="AD107" s="31">
        <f t="shared" si="31"/>
        <v>2026</v>
      </c>
      <c r="AE107" s="31">
        <f t="shared" si="31"/>
        <v>2027</v>
      </c>
      <c r="AF107" s="31">
        <f t="shared" si="31"/>
        <v>2028</v>
      </c>
      <c r="AG107" s="31">
        <f t="shared" si="31"/>
        <v>2029</v>
      </c>
      <c r="AH107" s="31">
        <f t="shared" si="31"/>
        <v>2030</v>
      </c>
      <c r="AI107" s="31">
        <f t="shared" si="31"/>
        <v>2031</v>
      </c>
      <c r="AJ107" s="31">
        <f t="shared" si="31"/>
        <v>2032</v>
      </c>
      <c r="AK107" s="31">
        <f t="shared" si="31"/>
        <v>2033</v>
      </c>
      <c r="AL107" s="31">
        <f t="shared" si="31"/>
        <v>2034</v>
      </c>
      <c r="AM107" s="31">
        <f t="shared" si="31"/>
        <v>2035</v>
      </c>
      <c r="AN107" s="31">
        <f t="shared" si="31"/>
        <v>2036</v>
      </c>
      <c r="AO107" s="31">
        <f t="shared" si="31"/>
        <v>2037</v>
      </c>
      <c r="AP107" s="31">
        <f t="shared" si="31"/>
        <v>2038</v>
      </c>
      <c r="AQ107" s="31">
        <f t="shared" si="31"/>
        <v>2039</v>
      </c>
      <c r="AR107" s="31">
        <f t="shared" si="31"/>
        <v>2040</v>
      </c>
      <c r="AS107" s="31">
        <f t="shared" si="31"/>
        <v>2041</v>
      </c>
      <c r="AT107" s="31">
        <f t="shared" si="31"/>
        <v>2042</v>
      </c>
      <c r="AU107" s="31">
        <f t="shared" si="31"/>
        <v>2043</v>
      </c>
      <c r="AV107" s="31">
        <f t="shared" si="31"/>
        <v>2044</v>
      </c>
      <c r="AW107" s="31">
        <f t="shared" si="31"/>
        <v>2045</v>
      </c>
      <c r="AX107" s="31">
        <f t="shared" si="31"/>
        <v>2046</v>
      </c>
      <c r="AY107" s="31">
        <f t="shared" si="31"/>
        <v>2047</v>
      </c>
      <c r="AZ107" s="31">
        <f t="shared" si="31"/>
        <v>2048</v>
      </c>
      <c r="BA107" s="31">
        <f t="shared" si="31"/>
        <v>2049</v>
      </c>
      <c r="BB107" s="31">
        <f t="shared" si="31"/>
        <v>2050</v>
      </c>
      <c r="BC107" s="31">
        <f t="shared" si="31"/>
        <v>2051</v>
      </c>
      <c r="BE107" s="31">
        <f>BC107+1</f>
        <v>2052</v>
      </c>
      <c r="BF107" s="31">
        <f t="shared" si="31"/>
        <v>2053</v>
      </c>
      <c r="BG107" s="31">
        <f t="shared" si="31"/>
        <v>2054</v>
      </c>
      <c r="BH107" s="31">
        <f t="shared" si="31"/>
        <v>2055</v>
      </c>
      <c r="BI107" s="31">
        <f t="shared" si="31"/>
        <v>2056</v>
      </c>
      <c r="BJ107" s="31">
        <f t="shared" si="31"/>
        <v>2057</v>
      </c>
      <c r="BK107" s="31">
        <f t="shared" si="31"/>
        <v>2058</v>
      </c>
      <c r="BL107" s="31">
        <f t="shared" si="31"/>
        <v>2059</v>
      </c>
      <c r="BM107" s="31">
        <f t="shared" si="31"/>
        <v>2060</v>
      </c>
      <c r="BN107" s="31">
        <f t="shared" si="31"/>
        <v>2061</v>
      </c>
      <c r="BO107" s="31">
        <f t="shared" si="31"/>
        <v>2062</v>
      </c>
      <c r="BP107" s="31">
        <f aca="true" t="shared" si="32" ref="BP107:DA107">BO107+1</f>
        <v>2063</v>
      </c>
      <c r="BQ107" s="31">
        <f t="shared" si="32"/>
        <v>2064</v>
      </c>
      <c r="BR107" s="31">
        <f t="shared" si="32"/>
        <v>2065</v>
      </c>
      <c r="BS107" s="31">
        <f t="shared" si="32"/>
        <v>2066</v>
      </c>
      <c r="BT107" s="31">
        <f t="shared" si="32"/>
        <v>2067</v>
      </c>
      <c r="BU107" s="31">
        <f t="shared" si="32"/>
        <v>2068</v>
      </c>
      <c r="BV107" s="31">
        <f t="shared" si="32"/>
        <v>2069</v>
      </c>
      <c r="BW107" s="31">
        <f t="shared" si="32"/>
        <v>2070</v>
      </c>
      <c r="BX107" s="31">
        <f t="shared" si="32"/>
        <v>2071</v>
      </c>
      <c r="BY107" s="31">
        <f t="shared" si="32"/>
        <v>2072</v>
      </c>
      <c r="BZ107" s="31">
        <f t="shared" si="32"/>
        <v>2073</v>
      </c>
      <c r="CA107" s="31">
        <f t="shared" si="32"/>
        <v>2074</v>
      </c>
      <c r="CB107" s="31">
        <f t="shared" si="32"/>
        <v>2075</v>
      </c>
      <c r="CC107" s="31">
        <f t="shared" si="32"/>
        <v>2076</v>
      </c>
      <c r="CD107" s="31">
        <f t="shared" si="32"/>
        <v>2077</v>
      </c>
      <c r="CE107" s="31">
        <f t="shared" si="32"/>
        <v>2078</v>
      </c>
      <c r="CF107" s="31">
        <f t="shared" si="32"/>
        <v>2079</v>
      </c>
      <c r="CG107" s="31">
        <f t="shared" si="32"/>
        <v>2080</v>
      </c>
      <c r="CH107" s="31">
        <f t="shared" si="32"/>
        <v>2081</v>
      </c>
      <c r="CI107" s="31">
        <f t="shared" si="32"/>
        <v>2082</v>
      </c>
      <c r="CJ107" s="31">
        <f t="shared" si="32"/>
        <v>2083</v>
      </c>
      <c r="CK107" s="31">
        <f t="shared" si="32"/>
        <v>2084</v>
      </c>
      <c r="CL107" s="31">
        <f t="shared" si="32"/>
        <v>2085</v>
      </c>
      <c r="CM107" s="31">
        <f t="shared" si="32"/>
        <v>2086</v>
      </c>
      <c r="CN107" s="31">
        <f t="shared" si="32"/>
        <v>2087</v>
      </c>
      <c r="CO107" s="31">
        <f t="shared" si="32"/>
        <v>2088</v>
      </c>
      <c r="CP107" s="31">
        <f t="shared" si="32"/>
        <v>2089</v>
      </c>
      <c r="CQ107" s="31">
        <f t="shared" si="32"/>
        <v>2090</v>
      </c>
      <c r="CR107" s="31">
        <f t="shared" si="32"/>
        <v>2091</v>
      </c>
      <c r="CS107" s="31">
        <f t="shared" si="32"/>
        <v>2092</v>
      </c>
      <c r="CT107" s="31">
        <f t="shared" si="32"/>
        <v>2093</v>
      </c>
      <c r="CU107" s="31">
        <f t="shared" si="32"/>
        <v>2094</v>
      </c>
      <c r="CV107" s="31">
        <f t="shared" si="32"/>
        <v>2095</v>
      </c>
      <c r="CW107" s="31">
        <f t="shared" si="32"/>
        <v>2096</v>
      </c>
      <c r="CX107" s="31">
        <f t="shared" si="32"/>
        <v>2097</v>
      </c>
      <c r="CY107" s="31">
        <f t="shared" si="32"/>
        <v>2098</v>
      </c>
      <c r="CZ107" s="31">
        <f t="shared" si="32"/>
        <v>2099</v>
      </c>
      <c r="DA107" s="31">
        <f t="shared" si="32"/>
        <v>2100</v>
      </c>
    </row>
    <row r="108" spans="3:14" ht="13.5">
      <c r="C108" s="58" t="s">
        <v>5</v>
      </c>
      <c r="D108" s="58" t="s">
        <v>6</v>
      </c>
      <c r="E108" s="58" t="s">
        <v>7</v>
      </c>
      <c r="F108" s="58" t="s">
        <v>8</v>
      </c>
      <c r="G108" s="58" t="s">
        <v>9</v>
      </c>
      <c r="H108" s="58" t="s">
        <v>10</v>
      </c>
      <c r="I108" s="58" t="s">
        <v>11</v>
      </c>
      <c r="J108" s="58" t="s">
        <v>12</v>
      </c>
      <c r="K108" s="58" t="s">
        <v>13</v>
      </c>
      <c r="L108" s="58" t="s">
        <v>14</v>
      </c>
      <c r="M108" s="58" t="s">
        <v>15</v>
      </c>
      <c r="N108" s="58" t="s">
        <v>16</v>
      </c>
    </row>
  </sheetData>
  <sheetProtection/>
  <conditionalFormatting sqref="C1:FE1">
    <cfRule type="expression" priority="13" dxfId="0" stopIfTrue="1">
      <formula>C1=$B$13</formula>
    </cfRule>
  </conditionalFormatting>
  <conditionalFormatting sqref="D7:K7 BC4:BD4 AR7:BG7">
    <cfRule type="expression" priority="12" dxfId="41" stopIfTrue="1">
      <formula>D4=2</formula>
    </cfRule>
  </conditionalFormatting>
  <conditionalFormatting sqref="D6:K6">
    <cfRule type="expression" priority="11" dxfId="42" stopIfTrue="1">
      <formula>D7=2</formula>
    </cfRule>
  </conditionalFormatting>
  <conditionalFormatting sqref="AZ6:BG6">
    <cfRule type="expression" priority="10" dxfId="42" stopIfTrue="1">
      <formula>AZ7=2</formula>
    </cfRule>
  </conditionalFormatting>
  <conditionalFormatting sqref="AZ8:BG8">
    <cfRule type="expression" priority="9" dxfId="43" stopIfTrue="1">
      <formula>AND(MONTH(AZ8)=1,DAY(AZ8)=1)</formula>
    </cfRule>
  </conditionalFormatting>
  <conditionalFormatting sqref="AR9:BF9">
    <cfRule type="expression" priority="8" dxfId="44" stopIfTrue="1">
      <formula>YEAR(AR9)=$B$11</formula>
    </cfRule>
  </conditionalFormatting>
  <conditionalFormatting sqref="D9:J9">
    <cfRule type="expression" priority="7" dxfId="44" stopIfTrue="1">
      <formula>YEAR(D9)=$B$11-1</formula>
    </cfRule>
  </conditionalFormatting>
  <conditionalFormatting sqref="DE4">
    <cfRule type="expression" priority="6" dxfId="41" stopIfTrue="1">
      <formula>DE4=2</formula>
    </cfRule>
  </conditionalFormatting>
  <conditionalFormatting sqref="DD4:DE4">
    <cfRule type="expression" priority="5" dxfId="41" stopIfTrue="1">
      <formula>DD4=2</formula>
    </cfRule>
  </conditionalFormatting>
  <conditionalFormatting sqref="CS7:DH7">
    <cfRule type="expression" priority="4" dxfId="41" stopIfTrue="1">
      <formula>CS7=2</formula>
    </cfRule>
  </conditionalFormatting>
  <conditionalFormatting sqref="DA6:DH6">
    <cfRule type="expression" priority="3" dxfId="42" stopIfTrue="1">
      <formula>DA7=2</formula>
    </cfRule>
  </conditionalFormatting>
  <conditionalFormatting sqref="DA8:DH8">
    <cfRule type="expression" priority="2" dxfId="43" stopIfTrue="1">
      <formula>AND(MONTH(DA8)=1,DAY(DA8)=1)</formula>
    </cfRule>
  </conditionalFormatting>
  <conditionalFormatting sqref="CS9:DG9">
    <cfRule type="expression" priority="1" dxfId="44" stopIfTrue="1">
      <formula>YEAR(CS9)=$B$11</formula>
    </cfRule>
  </conditionalFormatting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8" sqref="B8"/>
    </sheetView>
  </sheetViews>
  <sheetFormatPr defaultColWidth="9.00390625" defaultRowHeight="13.5"/>
  <cols>
    <col min="1" max="1" width="2.00390625" style="0" customWidth="1"/>
    <col min="2" max="2" width="17.625" style="0" customWidth="1"/>
    <col min="3" max="55" width="5.50390625" style="0" customWidth="1"/>
    <col min="56" max="62" width="2.50390625" style="0" customWidth="1"/>
  </cols>
  <sheetData>
    <row r="1" spans="2:62" ht="13.5">
      <c r="B1" s="20">
        <f ca="1">NOW()</f>
        <v>45335.62367627315</v>
      </c>
      <c r="C1" s="21">
        <f aca="true" t="shared" si="0" ref="C1:AH1">COLUMN()-2</f>
        <v>1</v>
      </c>
      <c r="D1" s="21">
        <f t="shared" si="0"/>
        <v>2</v>
      </c>
      <c r="E1" s="21">
        <f t="shared" si="0"/>
        <v>3</v>
      </c>
      <c r="F1" s="21">
        <f t="shared" si="0"/>
        <v>4</v>
      </c>
      <c r="G1" s="21">
        <f t="shared" si="0"/>
        <v>5</v>
      </c>
      <c r="H1" s="21">
        <f t="shared" si="0"/>
        <v>6</v>
      </c>
      <c r="I1" s="21">
        <f t="shared" si="0"/>
        <v>7</v>
      </c>
      <c r="J1" s="21">
        <f t="shared" si="0"/>
        <v>8</v>
      </c>
      <c r="K1" s="21">
        <f t="shared" si="0"/>
        <v>9</v>
      </c>
      <c r="L1" s="21">
        <f t="shared" si="0"/>
        <v>10</v>
      </c>
      <c r="M1" s="21">
        <f t="shared" si="0"/>
        <v>11</v>
      </c>
      <c r="N1" s="21">
        <f t="shared" si="0"/>
        <v>12</v>
      </c>
      <c r="O1" s="21">
        <f t="shared" si="0"/>
        <v>13</v>
      </c>
      <c r="P1" s="21">
        <f t="shared" si="0"/>
        <v>14</v>
      </c>
      <c r="Q1" s="21">
        <f t="shared" si="0"/>
        <v>15</v>
      </c>
      <c r="R1" s="21">
        <f t="shared" si="0"/>
        <v>16</v>
      </c>
      <c r="S1" s="21">
        <f t="shared" si="0"/>
        <v>17</v>
      </c>
      <c r="T1" s="21">
        <f t="shared" si="0"/>
        <v>18</v>
      </c>
      <c r="U1" s="21">
        <f t="shared" si="0"/>
        <v>19</v>
      </c>
      <c r="V1" s="21">
        <f t="shared" si="0"/>
        <v>20</v>
      </c>
      <c r="W1" s="21">
        <f t="shared" si="0"/>
        <v>21</v>
      </c>
      <c r="X1" s="21">
        <f t="shared" si="0"/>
        <v>22</v>
      </c>
      <c r="Y1" s="21">
        <f t="shared" si="0"/>
        <v>23</v>
      </c>
      <c r="Z1" s="21">
        <f t="shared" si="0"/>
        <v>24</v>
      </c>
      <c r="AA1" s="21">
        <f t="shared" si="0"/>
        <v>25</v>
      </c>
      <c r="AB1" s="21">
        <f t="shared" si="0"/>
        <v>26</v>
      </c>
      <c r="AC1" s="21">
        <f t="shared" si="0"/>
        <v>27</v>
      </c>
      <c r="AD1" s="21">
        <f t="shared" si="0"/>
        <v>28</v>
      </c>
      <c r="AE1" s="21">
        <f t="shared" si="0"/>
        <v>29</v>
      </c>
      <c r="AF1" s="21">
        <f t="shared" si="0"/>
        <v>30</v>
      </c>
      <c r="AG1" s="21">
        <f t="shared" si="0"/>
        <v>31</v>
      </c>
      <c r="AH1" s="21">
        <f t="shared" si="0"/>
        <v>32</v>
      </c>
      <c r="AI1" s="21">
        <f aca="true" t="shared" si="1" ref="AI1:BC1">COLUMN()-2</f>
        <v>33</v>
      </c>
      <c r="AJ1" s="21">
        <f t="shared" si="1"/>
        <v>34</v>
      </c>
      <c r="AK1" s="21">
        <f t="shared" si="1"/>
        <v>35</v>
      </c>
      <c r="AL1" s="21">
        <f t="shared" si="1"/>
        <v>36</v>
      </c>
      <c r="AM1" s="21">
        <f t="shared" si="1"/>
        <v>37</v>
      </c>
      <c r="AN1" s="21">
        <f t="shared" si="1"/>
        <v>38</v>
      </c>
      <c r="AO1" s="21">
        <f t="shared" si="1"/>
        <v>39</v>
      </c>
      <c r="AP1" s="21">
        <f t="shared" si="1"/>
        <v>40</v>
      </c>
      <c r="AQ1" s="21">
        <f t="shared" si="1"/>
        <v>41</v>
      </c>
      <c r="AR1" s="21">
        <f t="shared" si="1"/>
        <v>42</v>
      </c>
      <c r="AS1" s="21">
        <f t="shared" si="1"/>
        <v>43</v>
      </c>
      <c r="AT1" s="21">
        <f t="shared" si="1"/>
        <v>44</v>
      </c>
      <c r="AU1" s="21">
        <f t="shared" si="1"/>
        <v>45</v>
      </c>
      <c r="AV1" s="21">
        <f t="shared" si="1"/>
        <v>46</v>
      </c>
      <c r="AW1" s="21">
        <f t="shared" si="1"/>
        <v>47</v>
      </c>
      <c r="AX1" s="21">
        <f t="shared" si="1"/>
        <v>48</v>
      </c>
      <c r="AY1" s="21">
        <f t="shared" si="1"/>
        <v>49</v>
      </c>
      <c r="AZ1" s="21">
        <f t="shared" si="1"/>
        <v>50</v>
      </c>
      <c r="BA1" s="21">
        <f t="shared" si="1"/>
        <v>51</v>
      </c>
      <c r="BB1" s="21">
        <f t="shared" si="1"/>
        <v>52</v>
      </c>
      <c r="BC1" s="21">
        <f t="shared" si="1"/>
        <v>53</v>
      </c>
      <c r="BD1" s="21"/>
      <c r="BE1" s="21"/>
      <c r="BF1" s="21"/>
      <c r="BG1" s="21"/>
      <c r="BH1" s="21"/>
      <c r="BI1" s="21"/>
      <c r="BJ1" s="21"/>
    </row>
    <row r="2" spans="2:55" ht="13.5">
      <c r="B2" s="22">
        <f ca="1">IF(B3=3,DATE(YEAR(TODAY()),1,1)+6,IF(B3=4,DATE(YEAR(TODAY()),1,1)+5,IF(B3=5,DATE(YEAR(TODAY()),1,1)+4,IF(B3=6,DATE(YEAR(TODAY()),1,1)+3,IF(B3=7,DATE(YEAR(TODAY()),1,1)+2,DATE(YEAR(TODAY()),1,1))))))</f>
        <v>45292</v>
      </c>
      <c r="C2" s="23">
        <f ca="1">DATE(YEAR(TODAY()),1,1)</f>
        <v>45292</v>
      </c>
      <c r="D2" s="24">
        <f>B4</f>
        <v>45292</v>
      </c>
      <c r="E2" s="24">
        <f aca="true" t="shared" si="2" ref="E2:AJ2">D2+7</f>
        <v>45299</v>
      </c>
      <c r="F2" s="24">
        <f t="shared" si="2"/>
        <v>45306</v>
      </c>
      <c r="G2" s="24">
        <f t="shared" si="2"/>
        <v>45313</v>
      </c>
      <c r="H2" s="24">
        <f t="shared" si="2"/>
        <v>45320</v>
      </c>
      <c r="I2" s="24">
        <f t="shared" si="2"/>
        <v>45327</v>
      </c>
      <c r="J2" s="24">
        <f t="shared" si="2"/>
        <v>45334</v>
      </c>
      <c r="K2" s="24">
        <f t="shared" si="2"/>
        <v>45341</v>
      </c>
      <c r="L2" s="24">
        <f t="shared" si="2"/>
        <v>45348</v>
      </c>
      <c r="M2" s="24">
        <f t="shared" si="2"/>
        <v>45355</v>
      </c>
      <c r="N2" s="24">
        <f t="shared" si="2"/>
        <v>45362</v>
      </c>
      <c r="O2" s="24">
        <f t="shared" si="2"/>
        <v>45369</v>
      </c>
      <c r="P2" s="24">
        <f t="shared" si="2"/>
        <v>45376</v>
      </c>
      <c r="Q2" s="24">
        <f t="shared" si="2"/>
        <v>45383</v>
      </c>
      <c r="R2" s="24">
        <f t="shared" si="2"/>
        <v>45390</v>
      </c>
      <c r="S2" s="24">
        <f t="shared" si="2"/>
        <v>45397</v>
      </c>
      <c r="T2" s="24">
        <f t="shared" si="2"/>
        <v>45404</v>
      </c>
      <c r="U2" s="24">
        <f t="shared" si="2"/>
        <v>45411</v>
      </c>
      <c r="V2" s="24">
        <f t="shared" si="2"/>
        <v>45418</v>
      </c>
      <c r="W2" s="24">
        <f t="shared" si="2"/>
        <v>45425</v>
      </c>
      <c r="X2" s="24">
        <f t="shared" si="2"/>
        <v>45432</v>
      </c>
      <c r="Y2" s="24">
        <f t="shared" si="2"/>
        <v>45439</v>
      </c>
      <c r="Z2" s="24">
        <f t="shared" si="2"/>
        <v>45446</v>
      </c>
      <c r="AA2" s="24">
        <f t="shared" si="2"/>
        <v>45453</v>
      </c>
      <c r="AB2" s="24">
        <f t="shared" si="2"/>
        <v>45460</v>
      </c>
      <c r="AC2" s="24">
        <f t="shared" si="2"/>
        <v>45467</v>
      </c>
      <c r="AD2" s="24">
        <f t="shared" si="2"/>
        <v>45474</v>
      </c>
      <c r="AE2" s="24">
        <f t="shared" si="2"/>
        <v>45481</v>
      </c>
      <c r="AF2" s="24">
        <f t="shared" si="2"/>
        <v>45488</v>
      </c>
      <c r="AG2" s="24">
        <f t="shared" si="2"/>
        <v>45495</v>
      </c>
      <c r="AH2" s="24">
        <f t="shared" si="2"/>
        <v>45502</v>
      </c>
      <c r="AI2" s="24">
        <f t="shared" si="2"/>
        <v>45509</v>
      </c>
      <c r="AJ2" s="24">
        <f t="shared" si="2"/>
        <v>45516</v>
      </c>
      <c r="AK2" s="24">
        <f aca="true" t="shared" si="3" ref="AK2:BC2">AJ2+7</f>
        <v>45523</v>
      </c>
      <c r="AL2" s="24">
        <f t="shared" si="3"/>
        <v>45530</v>
      </c>
      <c r="AM2" s="24">
        <f t="shared" si="3"/>
        <v>45537</v>
      </c>
      <c r="AN2" s="24">
        <f t="shared" si="3"/>
        <v>45544</v>
      </c>
      <c r="AO2" s="24">
        <f t="shared" si="3"/>
        <v>45551</v>
      </c>
      <c r="AP2" s="24">
        <f t="shared" si="3"/>
        <v>45558</v>
      </c>
      <c r="AQ2" s="24">
        <f t="shared" si="3"/>
        <v>45565</v>
      </c>
      <c r="AR2" s="24">
        <f t="shared" si="3"/>
        <v>45572</v>
      </c>
      <c r="AS2" s="24">
        <f t="shared" si="3"/>
        <v>45579</v>
      </c>
      <c r="AT2" s="24">
        <f t="shared" si="3"/>
        <v>45586</v>
      </c>
      <c r="AU2" s="24">
        <f t="shared" si="3"/>
        <v>45593</v>
      </c>
      <c r="AV2" s="24">
        <f t="shared" si="3"/>
        <v>45600</v>
      </c>
      <c r="AW2" s="24">
        <f t="shared" si="3"/>
        <v>45607</v>
      </c>
      <c r="AX2" s="24">
        <f t="shared" si="3"/>
        <v>45614</v>
      </c>
      <c r="AY2" s="24">
        <f t="shared" si="3"/>
        <v>45621</v>
      </c>
      <c r="AZ2" s="24">
        <f t="shared" si="3"/>
        <v>45628</v>
      </c>
      <c r="BA2" s="24">
        <f t="shared" si="3"/>
        <v>45635</v>
      </c>
      <c r="BB2" s="24">
        <f t="shared" si="3"/>
        <v>45642</v>
      </c>
      <c r="BC2" s="24">
        <f t="shared" si="3"/>
        <v>45649</v>
      </c>
    </row>
    <row r="3" spans="2:55" ht="13.5">
      <c r="B3" s="25">
        <f ca="1">WEEKDAY(DATE(YEAR(TODAY()),1,1))</f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ht="13.5">
      <c r="B4" s="26">
        <f ca="1">IF(B3=1,DATE(YEAR(TODAY()),1,1)+1,IF(B3=2,DATE(YEAR(TODAY()),1,1),B2))</f>
        <v>45292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3.5">
      <c r="B5" s="27" t="str">
        <f>IF(OR(B3=1,B3=2),"Week 1","Week 2")</f>
        <v>Week 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13.5">
      <c r="B6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3.5">
      <c r="B7" s="28">
        <f ca="1">IF(WEEKDAY(TODAY())=6,TODAY()-4,IF(WEEKDAY(TODAY())=7,TODAY()-5,IF(WEEKDAY(TODAY())=1,TODAY()-6,IF(WEEKDAY(TODAY())=5,TODAY()-3,IF(WEEKDAY(TODAY())=4,TODAY()-2,IF(WEEKDAY(TODAY())=3,TODAY()-1,TODAY()))))))</f>
        <v>45334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5" ht="13.5">
      <c r="B8" s="30">
        <f>IF(B3=2,(B7-B4)/7+1,(B7-B4)/7+2)</f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3.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ht="13.5">
      <c r="A101" t="s">
        <v>4</v>
      </c>
    </row>
  </sheetData>
  <sheetProtection/>
  <conditionalFormatting sqref="BD1:BJ1">
    <cfRule type="expression" priority="1" dxfId="0" stopIfTrue="1">
      <formula>MINUTE($B$1)=BD$1</formula>
    </cfRule>
  </conditionalFormatting>
  <conditionalFormatting sqref="C1:BC1">
    <cfRule type="expression" priority="2" dxfId="0" stopIfTrue="1">
      <formula>C1=$B$8</formula>
    </cfRule>
  </conditionalFormatting>
  <printOptions/>
  <pageMargins left="0.787" right="0.787" top="0.984" bottom="0.984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(株)本田技術研究所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Ken Matsuoka</cp:lastModifiedBy>
  <cp:lastPrinted>2000-05-06T22:31:10Z</cp:lastPrinted>
  <dcterms:created xsi:type="dcterms:W3CDTF">1999-01-19T06:52:25Z</dcterms:created>
  <dcterms:modified xsi:type="dcterms:W3CDTF">2024-02-13T07:20:44Z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